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玉置作業\f.二日市病院\部門紹介\薬剤部\保健調剤薬局\"/>
    </mc:Choice>
  </mc:AlternateContent>
  <xr:revisionPtr revIDLastSave="0" documentId="13_ncr:1_{C468C6CF-5E97-4AD9-B4E1-45551487B609}" xr6:coauthVersionLast="47" xr6:coauthVersionMax="47" xr10:uidLastSave="{00000000-0000-0000-0000-000000000000}"/>
  <bookViews>
    <workbookView xWindow="-120" yWindow="-120" windowWidth="29040" windowHeight="15720" tabRatio="952" xr2:uid="{00000000-000D-0000-FFFF-FFFF00000000}"/>
  </bookViews>
  <sheets>
    <sheet name="目次" sheetId="1" r:id="rId1"/>
    <sheet name="S-1+CDDP" sheetId="3" r:id="rId2"/>
    <sheet name="SOX（胃がん）" sheetId="4" r:id="rId3"/>
    <sheet name="S-1+CPT-11" sheetId="5" r:id="rId4"/>
    <sheet name="Weekly PTX（胃がん）" sheetId="7" r:id="rId5"/>
    <sheet name="DTX（胃がん）" sheetId="8" r:id="rId6"/>
    <sheet name="XP" sheetId="9" r:id="rId7"/>
    <sheet name="XP+Trastuzumab" sheetId="10" r:id="rId8"/>
    <sheet name="XELOX（胃がん）" sheetId="11" r:id="rId9"/>
    <sheet name="RAM+PTX" sheetId="47" r:id="rId10"/>
    <sheet name="RAM" sheetId="48" r:id="rId11"/>
    <sheet name="CPT-11（胃がん）" sheetId="50" r:id="rId12"/>
    <sheet name="XELOX+Trastuzumab" sheetId="51" r:id="rId13"/>
    <sheet name="SOX+Trastuzumab" sheetId="53" r:id="rId14"/>
    <sheet name="オプジーボ" sheetId="67" r:id="rId15"/>
    <sheet name="Weekly nab-PTX" sheetId="66" r:id="rId16"/>
    <sheet name="S-1+DTX" sheetId="69" r:id="rId17"/>
    <sheet name="FOLFOX4" sheetId="12" r:id="rId18"/>
    <sheet name="BEV+FOLFOX4" sheetId="13" r:id="rId19"/>
    <sheet name="P‐mab+FOLFOX4" sheetId="14" r:id="rId20"/>
    <sheet name="mFOLFOX6" sheetId="15" r:id="rId21"/>
    <sheet name="mFOLFOX6 (外来用)" sheetId="58" r:id="rId22"/>
    <sheet name="BEV+mFOLFOX6" sheetId="16" r:id="rId23"/>
    <sheet name="BEV+mFOLFOX6 (外来用)" sheetId="59" r:id="rId24"/>
    <sheet name="P‐mab+mFOLFOX6" sheetId="17" r:id="rId25"/>
    <sheet name="P‐mab+mFOLFOX6 (外来用)" sheetId="60" r:id="rId26"/>
    <sheet name="XELOX（大腸がん）" sheetId="18" r:id="rId27"/>
    <sheet name="BEV+XELOX" sheetId="19" r:id="rId28"/>
    <sheet name="XELIRI" sheetId="20" r:id="rId29"/>
    <sheet name="FOLFIRI" sheetId="21" r:id="rId30"/>
    <sheet name="FOLFIRI (外来用)" sheetId="61" r:id="rId31"/>
    <sheet name="BEV+FOLFIRI" sheetId="22" r:id="rId32"/>
    <sheet name="BEV+FOLFIRI (外来用)" sheetId="62" r:id="rId33"/>
    <sheet name="P‐mab+FOLFIRI" sheetId="23" r:id="rId34"/>
    <sheet name="P‐mab+FOLFIRI (外来用)" sheetId="63" r:id="rId35"/>
    <sheet name="C‐mab（開始）" sheetId="24" r:id="rId36"/>
    <sheet name="C-mab（維持）" sheetId="25" r:id="rId37"/>
    <sheet name="C‐mab+CPT‐11（開始）" sheetId="26" r:id="rId38"/>
    <sheet name="C‐mab+CPT‐11（維持）" sheetId="27" r:id="rId39"/>
    <sheet name="P‐mab" sheetId="28" r:id="rId40"/>
    <sheet name="IRIS（大腸がん）" sheetId="29" r:id="rId41"/>
    <sheet name="sLV5FU2" sheetId="30" r:id="rId42"/>
    <sheet name="RAM+FOLFIRI" sheetId="54" r:id="rId43"/>
    <sheet name="RAM+FOLFIRI (外来用)" sheetId="64" r:id="rId44"/>
    <sheet name="SOX（大腸がん）" sheetId="55" r:id="rId45"/>
    <sheet name="BEV+SOX" sheetId="56" r:id="rId46"/>
    <sheet name="BEV+ロンサーフ" sheetId="68" r:id="rId47"/>
    <sheet name="P-mab+XELOX" sheetId="72" r:id="rId48"/>
    <sheet name="GEM（胆道がん）" sheetId="31" r:id="rId49"/>
    <sheet name="GC（胆道がん）" sheetId="32" r:id="rId50"/>
    <sheet name="GEM（膵臓がん）" sheetId="33" r:id="rId51"/>
    <sheet name="nab-PTX+GEM" sheetId="46" r:id="rId52"/>
    <sheet name="FOLFIRINOX" sheetId="49" r:id="rId53"/>
    <sheet name="FOLFIRINOX (外来用)" sheetId="65" r:id="rId54"/>
    <sheet name="EC" sheetId="34" r:id="rId55"/>
    <sheet name="DTX（乳がん）" sheetId="35" r:id="rId56"/>
    <sheet name="FEC100" sheetId="36" r:id="rId57"/>
    <sheet name="PTX+BEV" sheetId="37" r:id="rId58"/>
    <sheet name="Trastuzumab" sheetId="38" r:id="rId59"/>
    <sheet name="Triweekly Trastuzumab" sheetId="39" r:id="rId60"/>
    <sheet name="VNR（乳がん）" sheetId="40" r:id="rId61"/>
    <sheet name="Weekly PTX（乳がん）" sheetId="41" r:id="rId62"/>
    <sheet name="GT" sheetId="42" r:id="rId63"/>
    <sheet name="Trastuzumab+DTX" sheetId="43" r:id="rId64"/>
    <sheet name="Trastuzumab+VNR" sheetId="44" r:id="rId65"/>
    <sheet name="Eribulin" sheetId="45" r:id="rId66"/>
    <sheet name="アイエーコール" sheetId="57" r:id="rId67"/>
    <sheet name="RB療法" sheetId="52" r:id="rId68"/>
    <sheet name="BEV(2week)" sheetId="70" r:id="rId69"/>
    <sheet name="BEV(3week)" sheetId="71" r:id="rId70"/>
    <sheet name="STZ(weekly)" sheetId="73" r:id="rId71"/>
    <sheet name="STZ(Daily)" sheetId="74" r:id="rId72"/>
  </sheets>
  <definedNames>
    <definedName name="_xlnm.Print_Area" localSheetId="69">'BEV(3week)'!$A$1:$AC$8</definedName>
    <definedName name="_xlnm.Print_Area" localSheetId="31">'BEV+FOLFIRI'!$A$1:$X$20</definedName>
    <definedName name="_xlnm.Print_Area" localSheetId="32">'BEV+FOLFIRI (外来用)'!$A$1:$X$20</definedName>
    <definedName name="_xlnm.Print_Area" localSheetId="18">'BEV+FOLFOX4'!$A$1:$X$20</definedName>
    <definedName name="_xlnm.Print_Area" localSheetId="22">'BEV+mFOLFOX6'!$A$1:$X$20</definedName>
    <definedName name="_xlnm.Print_Area" localSheetId="23">'BEV+mFOLFOX6 (外来用)'!$A$1:$X$20</definedName>
    <definedName name="_xlnm.Print_Area" localSheetId="45">'BEV+SOX'!$A$1:$AC$16</definedName>
    <definedName name="_xlnm.Print_Area" localSheetId="27">'BEV+XELOX'!$A$1:$AC$17</definedName>
    <definedName name="_xlnm.Print_Area" localSheetId="46">'BEV+ロンサーフ'!$A$1:$Z$18</definedName>
    <definedName name="_xlnm.Print_Area" localSheetId="36">'C-mab（維持）'!$A$1:$T$11</definedName>
    <definedName name="_xlnm.Print_Area" localSheetId="35">'C‐mab（開始）'!$A$1:$T$11</definedName>
    <definedName name="_xlnm.Print_Area" localSheetId="38">'C‐mab+CPT‐11（維持）'!$A$1:$W$16</definedName>
    <definedName name="_xlnm.Print_Area" localSheetId="37">'C‐mab+CPT‐11（開始）'!$A$1:$W$18</definedName>
    <definedName name="_xlnm.Print_Area" localSheetId="11">'CPT-11（胃がん）'!$A$1:$AF$9</definedName>
    <definedName name="_xlnm.Print_Area" localSheetId="5">'DTX（胃がん）'!$A$1:$AC$9</definedName>
    <definedName name="_xlnm.Print_Area" localSheetId="55">'DTX（乳がん）'!$A$1:$AC$9</definedName>
    <definedName name="_xlnm.Print_Area" localSheetId="54">EC!$A$1:$AC$15</definedName>
    <definedName name="_xlnm.Print_Area" localSheetId="65">Eribulin!$A$1:$AC$9</definedName>
    <definedName name="_xlnm.Print_Area" localSheetId="56">'FEC100'!$A$1:$AC$17</definedName>
    <definedName name="_xlnm.Print_Area" localSheetId="29">FOLFIRI!$A$1:$X$18</definedName>
    <definedName name="_xlnm.Print_Area" localSheetId="30">'FOLFIRI (外来用)'!$A$1:$X$18</definedName>
    <definedName name="_xlnm.Print_Area" localSheetId="52">FOLFIRINOX!$A$1:$X$22</definedName>
    <definedName name="_xlnm.Print_Area" localSheetId="53">'FOLFIRINOX (外来用)'!$A$1:$X$22</definedName>
    <definedName name="_xlnm.Print_Area" localSheetId="17">FOLFOX4!$A$1:$X$18</definedName>
    <definedName name="_xlnm.Print_Area" localSheetId="49">'GC（胆道がん）'!$A$1:$AC$14</definedName>
    <definedName name="_xlnm.Print_Area" localSheetId="48">'GEM（胆道がん）'!$A$1:$AE$9</definedName>
    <definedName name="_xlnm.Print_Area" localSheetId="50">'GEM（膵臓がん）'!$A$1:$AE$9</definedName>
    <definedName name="_xlnm.Print_Area" localSheetId="62">GT!$A$1:$AC$17</definedName>
    <definedName name="_xlnm.Print_Area" localSheetId="40">'IRIS（大腸がん）'!$A$1:$AE$14</definedName>
    <definedName name="_xlnm.Print_Area" localSheetId="20">mFOLFOX6!$A$1:$X$18</definedName>
    <definedName name="_xlnm.Print_Area" localSheetId="21">'mFOLFOX6 (外来用)'!$A$1:$X$18</definedName>
    <definedName name="_xlnm.Print_Area" localSheetId="51">'nab-PTX+GEM'!$A$1:$AE$16</definedName>
    <definedName name="_xlnm.Print_Area" localSheetId="39">P‐mab!$A$1:$V$10</definedName>
    <definedName name="_xlnm.Print_Area" localSheetId="33">'P‐mab+FOLFIRI'!$A$1:$X$23</definedName>
    <definedName name="_xlnm.Print_Area" localSheetId="34">'P‐mab+FOLFIRI (外来用)'!$A$1:$X$23</definedName>
    <definedName name="_xlnm.Print_Area" localSheetId="19">'P‐mab+FOLFOX4'!$A$1:$X$23</definedName>
    <definedName name="_xlnm.Print_Area" localSheetId="24">'P‐mab+mFOLFOX6'!$A$1:$X$23</definedName>
    <definedName name="_xlnm.Print_Area" localSheetId="25">'P‐mab+mFOLFOX6 (外来用)'!$A$1:$X$23</definedName>
    <definedName name="_xlnm.Print_Area" localSheetId="47">'P-mab+XELOX'!$A$1:$AC$19</definedName>
    <definedName name="_xlnm.Print_Area" localSheetId="57">'PTX+BEV'!$A$1:$AE$15</definedName>
    <definedName name="_xlnm.Print_Area" localSheetId="9">'RAM+PTX'!$A$1:$AE$17</definedName>
    <definedName name="_xlnm.Print_Area" localSheetId="67">RB療法!$A$1:$AE$17</definedName>
    <definedName name="_xlnm.Print_Area" localSheetId="1">'S-1+CDDP'!$A$1:$AF$28</definedName>
    <definedName name="_xlnm.Print_Area" localSheetId="3">'S-1+CPT-11'!$A$1:$AF$14</definedName>
    <definedName name="_xlnm.Print_Area" localSheetId="16">'S-1+DTX'!$A$1:$AC$13</definedName>
    <definedName name="_xlnm.Print_Area" localSheetId="41">sLV5FU2!$A$1:$X$14</definedName>
    <definedName name="_xlnm.Print_Area" localSheetId="2">'SOX（胃がん）'!$A$1:$AC$14</definedName>
    <definedName name="_xlnm.Print_Area" localSheetId="44">'SOX（大腸がん）'!$A$1:$AC$14</definedName>
    <definedName name="_xlnm.Print_Area" localSheetId="58">Trastuzumab!$A$1:$T$9</definedName>
    <definedName name="_xlnm.Print_Area" localSheetId="63">'Trastuzumab+DTX'!$A$1:$AC$13</definedName>
    <definedName name="_xlnm.Print_Area" localSheetId="64">'Trastuzumab+VNR'!$A$1:$AC$13</definedName>
    <definedName name="_xlnm.Print_Area" localSheetId="59">'Triweekly Trastuzumab'!$A$1:$AC$9</definedName>
    <definedName name="_xlnm.Print_Area" localSheetId="60">'VNR（乳がん）'!$A$1:$AC$9</definedName>
    <definedName name="_xlnm.Print_Area" localSheetId="15">'Weekly nab-PTX'!$A$1:$AE$11</definedName>
    <definedName name="_xlnm.Print_Area" localSheetId="4">'Weekly PTX（胃がん）'!$A$1:$AE$13</definedName>
    <definedName name="_xlnm.Print_Area" localSheetId="61">'Weekly PTX（乳がん）'!$A$1:$AE$13</definedName>
    <definedName name="_xlnm.Print_Area" localSheetId="28">XELIRI!$A$1:$AC$14</definedName>
    <definedName name="_xlnm.Print_Area" localSheetId="8">'XELOX（胃がん）'!$A$1:$AC$15</definedName>
    <definedName name="_xlnm.Print_Area" localSheetId="26">'XELOX（大腸がん）'!$A$1:$AC$15</definedName>
    <definedName name="_xlnm.Print_Area" localSheetId="12">'XELOX+Trastuzumab'!$A$1:$AC$18</definedName>
    <definedName name="_xlnm.Print_Area" localSheetId="6">XP!$A$1:$AC$29</definedName>
    <definedName name="_xlnm.Print_Area" localSheetId="7">'XP+Trastuzumab'!$A$1:$AC$31</definedName>
    <definedName name="_xlnm.Print_Area" localSheetId="66">アイエーコール!$A$1:$AC$6</definedName>
    <definedName name="_xlnm.Print_Area" localSheetId="14">オプジーボ!$A$1:$V$10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56" l="1"/>
  <c r="R2" i="74" l="1"/>
  <c r="E13" i="74" s="1"/>
  <c r="R2" i="73"/>
  <c r="E10" i="73" s="1"/>
  <c r="E14" i="72" l="1"/>
  <c r="R2" i="72"/>
  <c r="E17" i="72" s="1"/>
  <c r="T2" i="15" l="1"/>
  <c r="R2" i="19"/>
  <c r="T2" i="17" l="1"/>
  <c r="E19" i="59"/>
  <c r="E21" i="60"/>
  <c r="T2" i="59"/>
  <c r="T2" i="70" l="1"/>
  <c r="G12" i="70" s="1"/>
  <c r="E6" i="70"/>
  <c r="E12" i="70" l="1"/>
  <c r="E6" i="71"/>
  <c r="R2" i="71"/>
  <c r="R2" i="11" l="1"/>
  <c r="E13" i="11" s="1"/>
  <c r="R2" i="9"/>
  <c r="T2" i="58" l="1"/>
  <c r="T2" i="16"/>
  <c r="R2" i="18" l="1"/>
  <c r="E19" i="16" l="1"/>
  <c r="R2" i="69" l="1"/>
  <c r="E11" i="69" s="1"/>
  <c r="E18" i="16" l="1"/>
  <c r="E16" i="68" l="1"/>
  <c r="R2" i="68"/>
  <c r="R2" i="67" l="1"/>
  <c r="R2" i="66" l="1"/>
  <c r="E7" i="66" s="1"/>
  <c r="E8" i="66" l="1"/>
  <c r="E19" i="62" l="1"/>
  <c r="E21" i="65" l="1"/>
  <c r="T2" i="65"/>
  <c r="E20" i="65" s="1"/>
  <c r="E21" i="64"/>
  <c r="E21" i="63"/>
  <c r="E17" i="61"/>
  <c r="E17" i="58"/>
  <c r="E11" i="64"/>
  <c r="T2" i="64"/>
  <c r="E18" i="64" s="1"/>
  <c r="E11" i="63"/>
  <c r="T2" i="63"/>
  <c r="E20" i="63" s="1"/>
  <c r="E10" i="62"/>
  <c r="T2" i="62"/>
  <c r="E16" i="62" s="1"/>
  <c r="T2" i="61"/>
  <c r="E14" i="61" s="1"/>
  <c r="E11" i="60"/>
  <c r="T2" i="60"/>
  <c r="E10" i="59"/>
  <c r="E18" i="59"/>
  <c r="E16" i="58"/>
  <c r="E14" i="58"/>
  <c r="E12" i="58"/>
  <c r="E10" i="58"/>
  <c r="E14" i="60" l="1"/>
  <c r="E20" i="60"/>
  <c r="E14" i="65"/>
  <c r="E18" i="65"/>
  <c r="E12" i="65"/>
  <c r="E16" i="65"/>
  <c r="E14" i="64"/>
  <c r="E16" i="64"/>
  <c r="E20" i="64"/>
  <c r="E14" i="63"/>
  <c r="E18" i="63"/>
  <c r="E16" i="63"/>
  <c r="E14" i="62"/>
  <c r="E18" i="62"/>
  <c r="E12" i="62"/>
  <c r="E12" i="61"/>
  <c r="E16" i="61"/>
  <c r="E10" i="61"/>
  <c r="E18" i="60"/>
  <c r="E16" i="60"/>
  <c r="E12" i="59"/>
  <c r="E16" i="59"/>
  <c r="E14" i="59"/>
  <c r="E9" i="47"/>
  <c r="R2" i="57" l="1"/>
  <c r="E12" i="56" l="1"/>
  <c r="E14" i="56"/>
  <c r="R2" i="55"/>
  <c r="E12" i="55" s="1"/>
  <c r="E19" i="22" l="1"/>
  <c r="E21" i="49"/>
  <c r="E21" i="54"/>
  <c r="E13" i="30"/>
  <c r="E21" i="23"/>
  <c r="E17" i="21"/>
  <c r="E21" i="17"/>
  <c r="E17" i="15"/>
  <c r="E21" i="14"/>
  <c r="E19" i="13"/>
  <c r="E17" i="12"/>
  <c r="E7" i="48" l="1"/>
  <c r="E11" i="54" l="1"/>
  <c r="T2" i="54"/>
  <c r="E16" i="54" s="1"/>
  <c r="E13" i="53"/>
  <c r="E12" i="53"/>
  <c r="R2" i="53"/>
  <c r="E15" i="53" s="1"/>
  <c r="E18" i="54" l="1"/>
  <c r="E20" i="54"/>
  <c r="E14" i="54"/>
  <c r="R2" i="52"/>
  <c r="E13" i="52" s="1"/>
  <c r="E14" i="51"/>
  <c r="E13" i="51"/>
  <c r="R2" i="51"/>
  <c r="E16" i="51" s="1"/>
  <c r="E7" i="52" l="1"/>
  <c r="E8" i="52"/>
  <c r="E9" i="52" s="1"/>
  <c r="R2" i="50"/>
  <c r="E7" i="50" s="1"/>
  <c r="T2" i="49"/>
  <c r="E20" i="49" s="1"/>
  <c r="E12" i="49" l="1"/>
  <c r="E16" i="49"/>
  <c r="E14" i="49"/>
  <c r="E18" i="49"/>
  <c r="R2" i="48" l="1"/>
  <c r="R2" i="47"/>
  <c r="E12" i="47" s="1"/>
  <c r="R2" i="46" l="1"/>
  <c r="E12" i="46" s="1"/>
  <c r="E10" i="46" l="1"/>
  <c r="E9" i="46"/>
  <c r="R2" i="45" l="1"/>
  <c r="E7" i="45" s="1"/>
  <c r="E7" i="44"/>
  <c r="E6" i="44"/>
  <c r="R2" i="44"/>
  <c r="E11" i="44" s="1"/>
  <c r="E7" i="43"/>
  <c r="E6" i="43"/>
  <c r="R2" i="43"/>
  <c r="E11" i="43" s="1"/>
  <c r="R2" i="42"/>
  <c r="E14" i="42" s="1"/>
  <c r="R2" i="41"/>
  <c r="E10" i="41" s="1"/>
  <c r="R2" i="40"/>
  <c r="E7" i="40" s="1"/>
  <c r="E7" i="39"/>
  <c r="E6" i="39"/>
  <c r="R2" i="39"/>
  <c r="E7" i="38"/>
  <c r="E6" i="38"/>
  <c r="R2" i="38"/>
  <c r="E12" i="37"/>
  <c r="R2" i="37"/>
  <c r="E10" i="37" s="1"/>
  <c r="R2" i="36"/>
  <c r="E15" i="36" s="1"/>
  <c r="R2" i="35"/>
  <c r="E7" i="35" s="1"/>
  <c r="R2" i="34"/>
  <c r="E11" i="34" s="1"/>
  <c r="E13" i="34" l="1"/>
  <c r="E11" i="36"/>
  <c r="E13" i="36"/>
  <c r="E12" i="42"/>
  <c r="R2" i="33" l="1"/>
  <c r="E7" i="33" s="1"/>
  <c r="R2" i="32" l="1"/>
  <c r="E10" i="32" s="1"/>
  <c r="R2" i="31"/>
  <c r="E7" i="31" s="1"/>
  <c r="E12" i="32" l="1"/>
  <c r="T2" i="30"/>
  <c r="E12" i="30" s="1"/>
  <c r="R2" i="29"/>
  <c r="E12" i="29" s="1"/>
  <c r="E7" i="28"/>
  <c r="R2" i="28"/>
  <c r="R2" i="27"/>
  <c r="E14" i="27" s="1"/>
  <c r="R2" i="26"/>
  <c r="E13" i="26" s="1"/>
  <c r="R2" i="25"/>
  <c r="E9" i="25" s="1"/>
  <c r="R2" i="24"/>
  <c r="E9" i="24" s="1"/>
  <c r="E11" i="23"/>
  <c r="T2" i="23"/>
  <c r="E18" i="23" s="1"/>
  <c r="E10" i="22"/>
  <c r="T2" i="22"/>
  <c r="E12" i="22" s="1"/>
  <c r="T2" i="21"/>
  <c r="E14" i="21" s="1"/>
  <c r="R2" i="20"/>
  <c r="E12" i="20" s="1"/>
  <c r="E13" i="19"/>
  <c r="E15" i="19"/>
  <c r="E13" i="18"/>
  <c r="E11" i="17"/>
  <c r="E18" i="17"/>
  <c r="E10" i="16"/>
  <c r="E12" i="16"/>
  <c r="E14" i="15"/>
  <c r="E11" i="14"/>
  <c r="T2" i="14"/>
  <c r="E20" i="14" s="1"/>
  <c r="E10" i="13"/>
  <c r="T2" i="13"/>
  <c r="E14" i="13" s="1"/>
  <c r="T2" i="12"/>
  <c r="E16" i="12" s="1"/>
  <c r="E14" i="22" l="1"/>
  <c r="E20" i="23"/>
  <c r="E16" i="26"/>
  <c r="E10" i="12"/>
  <c r="E14" i="17"/>
  <c r="E14" i="14"/>
  <c r="E16" i="14"/>
  <c r="E14" i="16"/>
  <c r="E20" i="17"/>
  <c r="E14" i="23"/>
  <c r="E16" i="15"/>
  <c r="E16" i="16"/>
  <c r="E16" i="22"/>
  <c r="E8" i="30"/>
  <c r="E16" i="13"/>
  <c r="E12" i="12"/>
  <c r="E18" i="13"/>
  <c r="E10" i="15"/>
  <c r="E10" i="21"/>
  <c r="E14" i="12"/>
  <c r="E12" i="13"/>
  <c r="E18" i="14"/>
  <c r="E12" i="15"/>
  <c r="E16" i="17"/>
  <c r="E12" i="21"/>
  <c r="E18" i="22"/>
  <c r="E16" i="23"/>
  <c r="E11" i="26"/>
  <c r="E11" i="27"/>
  <c r="E10" i="30"/>
  <c r="E16" i="21"/>
  <c r="E20" i="10" l="1"/>
  <c r="E19" i="10"/>
  <c r="R2" i="10"/>
  <c r="E24" i="10" s="1"/>
  <c r="E21" i="9"/>
  <c r="R2" i="8"/>
  <c r="E7" i="8" s="1"/>
  <c r="R2" i="7"/>
  <c r="E10" i="7" s="1"/>
  <c r="R2" i="5"/>
  <c r="E12" i="5" s="1"/>
  <c r="R2" i="4"/>
  <c r="E12" i="4" s="1"/>
  <c r="R2" i="3"/>
  <c r="E20" i="3" s="1"/>
</calcChain>
</file>

<file path=xl/sharedStrings.xml><?xml version="1.0" encoding="utf-8"?>
<sst xmlns="http://schemas.openxmlformats.org/spreadsheetml/2006/main" count="5599" uniqueCount="931">
  <si>
    <t>SOX</t>
    <phoneticPr fontId="1"/>
  </si>
  <si>
    <t>S‐1+CPT‐11</t>
    <phoneticPr fontId="1"/>
  </si>
  <si>
    <t>Weekly PTX</t>
    <phoneticPr fontId="1"/>
  </si>
  <si>
    <t>DTX</t>
    <phoneticPr fontId="1"/>
  </si>
  <si>
    <t>XP</t>
    <phoneticPr fontId="1"/>
  </si>
  <si>
    <t>XP+Trastuzumab</t>
    <phoneticPr fontId="1"/>
  </si>
  <si>
    <t>XELOX</t>
    <phoneticPr fontId="1"/>
  </si>
  <si>
    <t>FOLFOX4</t>
    <phoneticPr fontId="1"/>
  </si>
  <si>
    <t>BEV+FOLFOX4</t>
    <phoneticPr fontId="1"/>
  </si>
  <si>
    <t>P‐mab+FOLFOX4</t>
    <phoneticPr fontId="1"/>
  </si>
  <si>
    <t>BEV+mFOLFOX6</t>
    <phoneticPr fontId="1"/>
  </si>
  <si>
    <t>P‐mab+mFOLFOX6</t>
    <phoneticPr fontId="1"/>
  </si>
  <si>
    <t>XELOX</t>
    <phoneticPr fontId="1"/>
  </si>
  <si>
    <t>BEV+XELOX</t>
    <phoneticPr fontId="1"/>
  </si>
  <si>
    <t>XELIRI</t>
    <phoneticPr fontId="1"/>
  </si>
  <si>
    <t>FOLFIRI</t>
    <phoneticPr fontId="1"/>
  </si>
  <si>
    <t>BEV+FOLFIRI</t>
    <phoneticPr fontId="1"/>
  </si>
  <si>
    <t>P‐mab+FOLFIRI</t>
    <phoneticPr fontId="1"/>
  </si>
  <si>
    <t>C‐mab（開始）</t>
    <rPh sb="6" eb="8">
      <t>カイシ</t>
    </rPh>
    <phoneticPr fontId="1"/>
  </si>
  <si>
    <t>C‐mab（維持）</t>
    <rPh sb="6" eb="8">
      <t>イジ</t>
    </rPh>
    <phoneticPr fontId="1"/>
  </si>
  <si>
    <t>C‐mab+CPT‐11（維持）</t>
    <rPh sb="13" eb="15">
      <t>イジ</t>
    </rPh>
    <phoneticPr fontId="1"/>
  </si>
  <si>
    <t>C‐mab+CPT‐11（開始）</t>
    <rPh sb="13" eb="15">
      <t>カイシ</t>
    </rPh>
    <phoneticPr fontId="1"/>
  </si>
  <si>
    <t>P‐mab</t>
    <phoneticPr fontId="1"/>
  </si>
  <si>
    <t>IRIS</t>
    <phoneticPr fontId="1"/>
  </si>
  <si>
    <t>sLV5FU2</t>
    <phoneticPr fontId="1"/>
  </si>
  <si>
    <t>GC</t>
    <phoneticPr fontId="1"/>
  </si>
  <si>
    <t>GEM</t>
    <phoneticPr fontId="1"/>
  </si>
  <si>
    <t>EC</t>
    <phoneticPr fontId="1"/>
  </si>
  <si>
    <t>DTX</t>
    <phoneticPr fontId="1"/>
  </si>
  <si>
    <t>FEC100</t>
    <phoneticPr fontId="1"/>
  </si>
  <si>
    <t>PTX+BEV</t>
    <phoneticPr fontId="1"/>
  </si>
  <si>
    <t>Trastuzumab</t>
    <phoneticPr fontId="1"/>
  </si>
  <si>
    <t>Triweekly Trastuzumab</t>
    <phoneticPr fontId="1"/>
  </si>
  <si>
    <t>VNR</t>
    <phoneticPr fontId="1"/>
  </si>
  <si>
    <t>Weekly PTX</t>
    <phoneticPr fontId="1"/>
  </si>
  <si>
    <t>GT</t>
    <phoneticPr fontId="1"/>
  </si>
  <si>
    <t>Trastuzumab+DTX</t>
    <phoneticPr fontId="1"/>
  </si>
  <si>
    <t>Trastuzumab+VNR</t>
    <phoneticPr fontId="1"/>
  </si>
  <si>
    <t>Eribulin</t>
    <phoneticPr fontId="1"/>
  </si>
  <si>
    <t>レジメン名称</t>
    <rPh sb="4" eb="6">
      <t>メイショウ</t>
    </rPh>
    <phoneticPr fontId="1"/>
  </si>
  <si>
    <t>1コース</t>
    <phoneticPr fontId="1"/>
  </si>
  <si>
    <t>催吐性リスク</t>
    <rPh sb="0" eb="1">
      <t>サイ</t>
    </rPh>
    <rPh sb="1" eb="2">
      <t>ト</t>
    </rPh>
    <rPh sb="2" eb="3">
      <t>セイ</t>
    </rPh>
    <phoneticPr fontId="1"/>
  </si>
  <si>
    <t>年齢</t>
    <rPh sb="0" eb="2">
      <t>ネンレイ</t>
    </rPh>
    <phoneticPr fontId="1"/>
  </si>
  <si>
    <t>入力して下さい</t>
    <rPh sb="0" eb="2">
      <t>ニュウリョク</t>
    </rPh>
    <rPh sb="4" eb="5">
      <t>クダ</t>
    </rPh>
    <phoneticPr fontId="1"/>
  </si>
  <si>
    <t>歳</t>
    <rPh sb="0" eb="1">
      <t>サイ</t>
    </rPh>
    <phoneticPr fontId="1"/>
  </si>
  <si>
    <t>体重</t>
    <rPh sb="0" eb="2">
      <t>タイジュウ</t>
    </rPh>
    <phoneticPr fontId="1"/>
  </si>
  <si>
    <t>kg</t>
    <phoneticPr fontId="1"/>
  </si>
  <si>
    <t>kg</t>
    <phoneticPr fontId="1"/>
  </si>
  <si>
    <t>S‐1+CDDP</t>
    <phoneticPr fontId="1"/>
  </si>
  <si>
    <t>35日間</t>
    <rPh sb="2" eb="3">
      <t>ニチ</t>
    </rPh>
    <rPh sb="3" eb="4">
      <t>カン</t>
    </rPh>
    <phoneticPr fontId="1"/>
  </si>
  <si>
    <t>高度催吐性リスク(day8)</t>
    <rPh sb="0" eb="2">
      <t>コウド</t>
    </rPh>
    <rPh sb="2" eb="5">
      <t>サイトセイ</t>
    </rPh>
    <phoneticPr fontId="1"/>
  </si>
  <si>
    <t>身長</t>
    <rPh sb="0" eb="2">
      <t>シンチョウ</t>
    </rPh>
    <phoneticPr fontId="1"/>
  </si>
  <si>
    <t>cm</t>
    <phoneticPr fontId="1"/>
  </si>
  <si>
    <t>cm</t>
    <phoneticPr fontId="1"/>
  </si>
  <si>
    <t>BSA（藤本式）</t>
    <rPh sb="4" eb="6">
      <t>フジモト</t>
    </rPh>
    <rPh sb="6" eb="7">
      <t>シキ</t>
    </rPh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</si>
  <si>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</si>
  <si>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</si>
  <si>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薬剤</t>
    <rPh sb="0" eb="2">
      <t>ヤクザイ</t>
    </rPh>
    <phoneticPr fontId="1"/>
  </si>
  <si>
    <t>用量</t>
    <rPh sb="0" eb="2">
      <t>ヨウリョウ</t>
    </rPh>
    <phoneticPr fontId="1"/>
  </si>
  <si>
    <t>（　実投与量　）</t>
    <rPh sb="2" eb="3">
      <t>ジツ</t>
    </rPh>
    <rPh sb="3" eb="5">
      <t>トウヨ</t>
    </rPh>
    <rPh sb="5" eb="6">
      <t>リョウ</t>
    </rPh>
    <phoneticPr fontId="1"/>
  </si>
  <si>
    <t>用法</t>
    <rPh sb="0" eb="2">
      <t>ヨウホウ</t>
    </rPh>
    <phoneticPr fontId="1"/>
  </si>
  <si>
    <t>～</t>
    <phoneticPr fontId="1"/>
  </si>
  <si>
    <t>～</t>
    <phoneticPr fontId="1"/>
  </si>
  <si>
    <t>TS‐1</t>
    <phoneticPr fontId="1"/>
  </si>
  <si>
    <t>2×朝・夕食後</t>
    <rPh sb="2" eb="3">
      <t>アサ</t>
    </rPh>
    <rPh sb="4" eb="7">
      <t>ユウショクゴ</t>
    </rPh>
    <phoneticPr fontId="1"/>
  </si>
  <si>
    <t>●</t>
    <phoneticPr fontId="1"/>
  </si>
  <si>
    <t>●</t>
    <phoneticPr fontId="1"/>
  </si>
  <si>
    <t>内服21日間で終了</t>
    <rPh sb="0" eb="2">
      <t>ナイフク</t>
    </rPh>
    <rPh sb="4" eb="6">
      <t>カカン</t>
    </rPh>
    <rPh sb="7" eb="9">
      <t>シュウリョウ</t>
    </rPh>
    <phoneticPr fontId="1"/>
  </si>
  <si>
    <t>イメンド125mg</t>
    <phoneticPr fontId="1"/>
  </si>
  <si>
    <t>1cap</t>
    <phoneticPr fontId="1"/>
  </si>
  <si>
    <t>1×化学療法60～90分前</t>
    <rPh sb="2" eb="4">
      <t>カガク</t>
    </rPh>
    <rPh sb="4" eb="6">
      <t>リョウホウ</t>
    </rPh>
    <rPh sb="11" eb="13">
      <t>フンマエ</t>
    </rPh>
    <phoneticPr fontId="1"/>
  </si>
  <si>
    <t>イメンド80mg</t>
    <phoneticPr fontId="1"/>
  </si>
  <si>
    <t>1cap</t>
    <phoneticPr fontId="1"/>
  </si>
  <si>
    <t>1×朝食後</t>
    <rPh sb="2" eb="5">
      <t>チョウショクゴ</t>
    </rPh>
    <phoneticPr fontId="1"/>
  </si>
  <si>
    <t>●</t>
    <phoneticPr fontId="1"/>
  </si>
  <si>
    <t>●</t>
    <phoneticPr fontId="1"/>
  </si>
  <si>
    <t>デカドロン</t>
    <phoneticPr fontId="1"/>
  </si>
  <si>
    <t>デカドロン</t>
    <phoneticPr fontId="1"/>
  </si>
  <si>
    <t>8mg(16錠）</t>
    <rPh sb="6" eb="7">
      <t>ジョウ</t>
    </rPh>
    <phoneticPr fontId="1"/>
  </si>
  <si>
    <t>2×朝・昼</t>
    <rPh sb="2" eb="3">
      <t>アサ</t>
    </rPh>
    <rPh sb="4" eb="5">
      <t>ヒル</t>
    </rPh>
    <phoneticPr fontId="1"/>
  </si>
  <si>
    <t>●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</si>
  <si>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＊1</t>
    </r>
    <phoneticPr fontId="1"/>
  </si>
  <si>
    <t>＊1　嘔気によって5日目まで内服も可</t>
    <rPh sb="3" eb="5">
      <t>オウキ</t>
    </rPh>
    <rPh sb="10" eb="12">
      <t>カメ</t>
    </rPh>
    <rPh sb="14" eb="16">
      <t>ナイフク</t>
    </rPh>
    <rPh sb="17" eb="18">
      <t>カ</t>
    </rPh>
    <phoneticPr fontId="1"/>
  </si>
  <si>
    <t>滴下順</t>
    <rPh sb="0" eb="2">
      <t>テキカ</t>
    </rPh>
    <rPh sb="2" eb="3">
      <t>ジュン</t>
    </rPh>
    <phoneticPr fontId="1"/>
  </si>
  <si>
    <t>ルート</t>
    <phoneticPr fontId="1"/>
  </si>
  <si>
    <t>投与時間</t>
    <rPh sb="0" eb="2">
      <t>トウヨ</t>
    </rPh>
    <rPh sb="2" eb="4">
      <t>ジカン</t>
    </rPh>
    <phoneticPr fontId="1"/>
  </si>
  <si>
    <t>～</t>
    <phoneticPr fontId="1"/>
  </si>
  <si>
    <t>生理食塩液</t>
    <rPh sb="0" eb="2">
      <t>セイリ</t>
    </rPh>
    <rPh sb="2" eb="4">
      <t>ショクエン</t>
    </rPh>
    <rPh sb="4" eb="5">
      <t>エキ</t>
    </rPh>
    <phoneticPr fontId="1"/>
  </si>
  <si>
    <t>500mL</t>
    <phoneticPr fontId="1"/>
  </si>
  <si>
    <t>メイン</t>
    <phoneticPr fontId="1"/>
  </si>
  <si>
    <t>メイン</t>
    <phoneticPr fontId="1"/>
  </si>
  <si>
    <t>1時間</t>
    <rPh sb="1" eb="3">
      <t>ジカン</t>
    </rPh>
    <phoneticPr fontId="1"/>
  </si>
  <si>
    <t>●</t>
    <phoneticPr fontId="1"/>
  </si>
  <si>
    <t>KCL</t>
    <phoneticPr fontId="1"/>
  </si>
  <si>
    <t>10mL</t>
    <phoneticPr fontId="1"/>
  </si>
  <si>
    <t>リプラス3号</t>
    <rPh sb="5" eb="6">
      <t>ゴウ</t>
    </rPh>
    <phoneticPr fontId="1"/>
  </si>
  <si>
    <t>500mL</t>
    <phoneticPr fontId="1"/>
  </si>
  <si>
    <t>メイン</t>
    <phoneticPr fontId="1"/>
  </si>
  <si>
    <r>
      <t>●</t>
    </r>
    <r>
      <rPr>
        <vertAlign val="superscript"/>
        <sz val="11"/>
        <rFont val="ＭＳ Ｐゴシック"/>
        <family val="3"/>
        <charset val="128"/>
        <scheme val="minor"/>
      </rPr>
      <t>＊2</t>
    </r>
    <phoneticPr fontId="1"/>
  </si>
  <si>
    <r>
      <t>●</t>
    </r>
    <r>
      <rPr>
        <vertAlign val="superscript"/>
        <sz val="11"/>
        <rFont val="ＭＳ Ｐゴシック"/>
        <family val="3"/>
        <charset val="128"/>
        <scheme val="minor"/>
      </rPr>
      <t>＊2</t>
    </r>
    <phoneticPr fontId="1"/>
  </si>
  <si>
    <t>500mL</t>
    <phoneticPr fontId="1"/>
  </si>
  <si>
    <t>メイン</t>
    <phoneticPr fontId="1"/>
  </si>
  <si>
    <t>●</t>
    <phoneticPr fontId="1"/>
  </si>
  <si>
    <t>硫酸Mg補正液</t>
    <rPh sb="0" eb="2">
      <t>リュウサン</t>
    </rPh>
    <rPh sb="4" eb="6">
      <t>ホセイ</t>
    </rPh>
    <rPh sb="6" eb="7">
      <t>エキ</t>
    </rPh>
    <phoneticPr fontId="1"/>
  </si>
  <si>
    <t>20mL</t>
    <phoneticPr fontId="1"/>
  </si>
  <si>
    <t>グラニセトロン3mg</t>
    <phoneticPr fontId="1"/>
  </si>
  <si>
    <t>グラニセトロン3mg</t>
    <phoneticPr fontId="1"/>
  </si>
  <si>
    <t>1バッグ</t>
    <phoneticPr fontId="1"/>
  </si>
  <si>
    <t>メイン</t>
    <phoneticPr fontId="1"/>
  </si>
  <si>
    <t>30分</t>
    <rPh sb="2" eb="3">
      <t>フン</t>
    </rPh>
    <phoneticPr fontId="1"/>
  </si>
  <si>
    <t>デカドロン</t>
    <phoneticPr fontId="1"/>
  </si>
  <si>
    <t>9.9mg</t>
    <phoneticPr fontId="1"/>
  </si>
  <si>
    <t>シスプラチン</t>
    <phoneticPr fontId="1"/>
  </si>
  <si>
    <r>
      <t>60mg/m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</si>
  <si>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</si>
  <si>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(</t>
    <phoneticPr fontId="1"/>
  </si>
  <si>
    <t>mg )</t>
    <phoneticPr fontId="1"/>
  </si>
  <si>
    <t>mg )</t>
    <phoneticPr fontId="1"/>
  </si>
  <si>
    <t>メイン</t>
    <phoneticPr fontId="1"/>
  </si>
  <si>
    <t>2時間</t>
    <rPh sb="1" eb="3">
      <t>ジカン</t>
    </rPh>
    <phoneticPr fontId="1"/>
  </si>
  <si>
    <t>250mL</t>
    <phoneticPr fontId="1"/>
  </si>
  <si>
    <t>500mL</t>
    <phoneticPr fontId="1"/>
  </si>
  <si>
    <t>10mL</t>
    <phoneticPr fontId="1"/>
  </si>
  <si>
    <t>50mL</t>
    <phoneticPr fontId="1"/>
  </si>
  <si>
    <t>50mL</t>
    <phoneticPr fontId="1"/>
  </si>
  <si>
    <t>10分</t>
    <rPh sb="2" eb="3">
      <t>フン</t>
    </rPh>
    <phoneticPr fontId="1"/>
  </si>
  <si>
    <t>●</t>
    <phoneticPr fontId="1"/>
  </si>
  <si>
    <t>ラシックス20mg</t>
    <phoneticPr fontId="1"/>
  </si>
  <si>
    <t>1A</t>
    <phoneticPr fontId="1"/>
  </si>
  <si>
    <t>500mL</t>
    <phoneticPr fontId="1"/>
  </si>
  <si>
    <t>＊2　経口による補水を1000mLできれば省略可</t>
    <rPh sb="3" eb="5">
      <t>ケイコウ</t>
    </rPh>
    <rPh sb="8" eb="10">
      <t>ホスイ</t>
    </rPh>
    <rPh sb="21" eb="23">
      <t>ショウリャク</t>
    </rPh>
    <rPh sb="23" eb="24">
      <t>カ</t>
    </rPh>
    <phoneticPr fontId="1"/>
  </si>
  <si>
    <t>1コース</t>
    <phoneticPr fontId="1"/>
  </si>
  <si>
    <t>kg</t>
    <phoneticPr fontId="1"/>
  </si>
  <si>
    <t>21日間</t>
    <rPh sb="2" eb="3">
      <t>ニチ</t>
    </rPh>
    <rPh sb="3" eb="4">
      <t>カン</t>
    </rPh>
    <phoneticPr fontId="1"/>
  </si>
  <si>
    <t>中等度催吐性リスク</t>
    <rPh sb="0" eb="2">
      <t>チュウトウ</t>
    </rPh>
    <rPh sb="2" eb="3">
      <t>ド</t>
    </rPh>
    <rPh sb="3" eb="5">
      <t>サイト</t>
    </rPh>
    <rPh sb="5" eb="6">
      <t>セイ</t>
    </rPh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</si>
  <si>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</si>
  <si>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</si>
  <si>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TS‐1</t>
    <phoneticPr fontId="1"/>
  </si>
  <si>
    <t>●</t>
    <phoneticPr fontId="1"/>
  </si>
  <si>
    <t>内服14日間で終了</t>
    <rPh sb="0" eb="2">
      <t>ナイフク</t>
    </rPh>
    <rPh sb="4" eb="6">
      <t>カカン</t>
    </rPh>
    <rPh sb="7" eb="9">
      <t>シュウリョウ</t>
    </rPh>
    <phoneticPr fontId="1"/>
  </si>
  <si>
    <r>
      <t>○</t>
    </r>
    <r>
      <rPr>
        <vertAlign val="superscript"/>
        <sz val="11"/>
        <color theme="1"/>
        <rFont val="ＭＳ Ｐゴシック"/>
        <family val="3"/>
        <charset val="128"/>
        <scheme val="minor"/>
      </rPr>
      <t>＊</t>
    </r>
    <phoneticPr fontId="1"/>
  </si>
  <si>
    <t>＊嘔気によって4日目まで内服も可</t>
    <rPh sb="1" eb="3">
      <t>オウキ</t>
    </rPh>
    <rPh sb="8" eb="10">
      <t>カメ</t>
    </rPh>
    <rPh sb="12" eb="14">
      <t>ナイフク</t>
    </rPh>
    <rPh sb="15" eb="16">
      <t>カ</t>
    </rPh>
    <phoneticPr fontId="1"/>
  </si>
  <si>
    <t>グラニセトロン3mg</t>
    <phoneticPr fontId="1"/>
  </si>
  <si>
    <t>1バッグ</t>
    <phoneticPr fontId="1"/>
  </si>
  <si>
    <t>デカドロン</t>
    <phoneticPr fontId="1"/>
  </si>
  <si>
    <t>9.9mg</t>
    <phoneticPr fontId="1"/>
  </si>
  <si>
    <t>mg )</t>
    <phoneticPr fontId="1"/>
  </si>
  <si>
    <t>5%ブドウ糖液</t>
    <rPh sb="5" eb="6">
      <t>トウ</t>
    </rPh>
    <rPh sb="6" eb="7">
      <t>エキ</t>
    </rPh>
    <phoneticPr fontId="1"/>
  </si>
  <si>
    <t>250mL</t>
    <phoneticPr fontId="1"/>
  </si>
  <si>
    <t>50mL</t>
    <phoneticPr fontId="1"/>
  </si>
  <si>
    <t>15分</t>
    <rPh sb="2" eb="3">
      <t>フン</t>
    </rPh>
    <phoneticPr fontId="1"/>
  </si>
  <si>
    <t>●</t>
    <phoneticPr fontId="1"/>
  </si>
  <si>
    <t>S‐1+CPT‐11</t>
    <phoneticPr fontId="1"/>
  </si>
  <si>
    <t>中等度催吐性リスク</t>
    <rPh sb="0" eb="6">
      <t>チュウトウドサイトセイ</t>
    </rPh>
    <phoneticPr fontId="1"/>
  </si>
  <si>
    <t>cm</t>
    <phoneticPr fontId="1"/>
  </si>
  <si>
    <t>～</t>
    <phoneticPr fontId="1"/>
  </si>
  <si>
    <t>TS‐1</t>
    <phoneticPr fontId="1"/>
  </si>
  <si>
    <t>デカドロン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</si>
  <si>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</si>
  <si>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</si>
  <si>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</si>
  <si>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t>ルート</t>
    <phoneticPr fontId="1"/>
  </si>
  <si>
    <t>グラニセトロン3mg</t>
    <phoneticPr fontId="1"/>
  </si>
  <si>
    <t>1バッグ</t>
    <phoneticPr fontId="1"/>
  </si>
  <si>
    <t>イリノテカン</t>
    <phoneticPr fontId="1"/>
  </si>
  <si>
    <r>
      <t>80mg/m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</si>
  <si>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</si>
  <si>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mg )</t>
    <phoneticPr fontId="1"/>
  </si>
  <si>
    <t>1時間30分</t>
    <rPh sb="1" eb="3">
      <t>ジカン</t>
    </rPh>
    <rPh sb="5" eb="6">
      <t>フン</t>
    </rPh>
    <phoneticPr fontId="1"/>
  </si>
  <si>
    <t>●</t>
    <phoneticPr fontId="1"/>
  </si>
  <si>
    <t>5%ブドウ糖液</t>
    <rPh sb="5" eb="7">
      <t>トウエキ</t>
    </rPh>
    <phoneticPr fontId="1"/>
  </si>
  <si>
    <t>250mL</t>
    <phoneticPr fontId="1"/>
  </si>
  <si>
    <t>kg</t>
    <phoneticPr fontId="1"/>
  </si>
  <si>
    <t>28日間</t>
    <rPh sb="2" eb="3">
      <t>ニチ</t>
    </rPh>
    <rPh sb="3" eb="4">
      <t>カン</t>
    </rPh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</si>
  <si>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</si>
  <si>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イメンド80mg</t>
    <phoneticPr fontId="1"/>
  </si>
  <si>
    <t>1cap</t>
    <phoneticPr fontId="1"/>
  </si>
  <si>
    <t>500mL</t>
    <phoneticPr fontId="1"/>
  </si>
  <si>
    <t>10mL</t>
    <phoneticPr fontId="1"/>
  </si>
  <si>
    <r>
      <t>●</t>
    </r>
    <r>
      <rPr>
        <vertAlign val="superscript"/>
        <sz val="11"/>
        <rFont val="ＭＳ Ｐゴシック"/>
        <family val="3"/>
        <charset val="128"/>
        <scheme val="minor"/>
      </rPr>
      <t>＊2</t>
    </r>
    <phoneticPr fontId="1"/>
  </si>
  <si>
    <t>500mL</t>
    <phoneticPr fontId="1"/>
  </si>
  <si>
    <t>メイン</t>
    <phoneticPr fontId="1"/>
  </si>
  <si>
    <t>デカドロン</t>
    <phoneticPr fontId="1"/>
  </si>
  <si>
    <t>(</t>
    <phoneticPr fontId="1"/>
  </si>
  <si>
    <t>mg )</t>
    <phoneticPr fontId="1"/>
  </si>
  <si>
    <t>250mL</t>
    <phoneticPr fontId="1"/>
  </si>
  <si>
    <t>ラシックス20mg</t>
    <phoneticPr fontId="1"/>
  </si>
  <si>
    <t>kg</t>
    <phoneticPr fontId="1"/>
  </si>
  <si>
    <t>28日間</t>
    <rPh sb="2" eb="4">
      <t>カカン</t>
    </rPh>
    <phoneticPr fontId="1"/>
  </si>
  <si>
    <t>軽度催吐性リスク</t>
    <rPh sb="0" eb="2">
      <t>ケイド</t>
    </rPh>
    <rPh sb="2" eb="5">
      <t>サイトセイ</t>
    </rPh>
    <phoneticPr fontId="1"/>
  </si>
  <si>
    <t>cm</t>
    <phoneticPr fontId="1"/>
  </si>
  <si>
    <t>～</t>
    <phoneticPr fontId="1"/>
  </si>
  <si>
    <t>レスタミンコーワ錠</t>
    <rPh sb="8" eb="9">
      <t>ジョウ</t>
    </rPh>
    <phoneticPr fontId="1"/>
  </si>
  <si>
    <t>50mg(5錠）</t>
    <rPh sb="6" eb="7">
      <t>ジョウ</t>
    </rPh>
    <phoneticPr fontId="1"/>
  </si>
  <si>
    <t>パクリタキセル投与開始30分前までに内服</t>
    <rPh sb="7" eb="9">
      <t>トウヨ</t>
    </rPh>
    <rPh sb="9" eb="11">
      <t>カイシ</t>
    </rPh>
    <rPh sb="13" eb="15">
      <t>フンマエ</t>
    </rPh>
    <rPh sb="18" eb="20">
      <t>ナイフク</t>
    </rPh>
    <phoneticPr fontId="1"/>
  </si>
  <si>
    <t>6.6mg</t>
    <phoneticPr fontId="1"/>
  </si>
  <si>
    <t>6.6mg</t>
    <phoneticPr fontId="1"/>
  </si>
  <si>
    <t>メイン</t>
    <phoneticPr fontId="1"/>
  </si>
  <si>
    <t>ガスター</t>
    <phoneticPr fontId="1"/>
  </si>
  <si>
    <t>1A</t>
    <phoneticPr fontId="1"/>
  </si>
  <si>
    <t>100mL</t>
    <phoneticPr fontId="1"/>
  </si>
  <si>
    <t>100mL</t>
    <phoneticPr fontId="1"/>
  </si>
  <si>
    <t>パクリタキセル</t>
    <phoneticPr fontId="1"/>
  </si>
  <si>
    <r>
      <t>80mg/m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</si>
  <si>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</si>
  <si>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パクリタキセル投与の際は0.2µmまたは0.22µmのインラインフィルターを使用すること</t>
    <rPh sb="7" eb="9">
      <t>トウヨ</t>
    </rPh>
    <rPh sb="10" eb="11">
      <t>サイ</t>
    </rPh>
    <rPh sb="38" eb="40">
      <t>シヨウ</t>
    </rPh>
    <phoneticPr fontId="1"/>
  </si>
  <si>
    <t>21日間</t>
    <rPh sb="2" eb="4">
      <t>カカン</t>
    </rPh>
    <phoneticPr fontId="1"/>
  </si>
  <si>
    <t>軽度催吐性リスク</t>
    <rPh sb="0" eb="2">
      <t>ケイド</t>
    </rPh>
    <rPh sb="2" eb="4">
      <t>サイト</t>
    </rPh>
    <rPh sb="4" eb="5">
      <t>セイ</t>
    </rPh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</si>
  <si>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</si>
  <si>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</si>
  <si>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ルート</t>
    <phoneticPr fontId="1"/>
  </si>
  <si>
    <t>6.6mg</t>
    <phoneticPr fontId="1"/>
  </si>
  <si>
    <t>100mL</t>
    <phoneticPr fontId="1"/>
  </si>
  <si>
    <t>ドセタキセル</t>
    <phoneticPr fontId="1"/>
  </si>
  <si>
    <r>
      <t>6</t>
    </r>
    <r>
      <rPr>
        <sz val="11"/>
        <color theme="1"/>
        <rFont val="ＭＳ Ｐゴシック"/>
        <family val="2"/>
        <charset val="128"/>
        <scheme val="minor"/>
      </rPr>
      <t>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</si>
  <si>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250mL</t>
    <phoneticPr fontId="1"/>
  </si>
  <si>
    <t>50mL</t>
    <phoneticPr fontId="1"/>
  </si>
  <si>
    <t>1コース</t>
    <phoneticPr fontId="1"/>
  </si>
  <si>
    <t>kg</t>
    <phoneticPr fontId="1"/>
  </si>
  <si>
    <t>XP</t>
    <phoneticPr fontId="1"/>
  </si>
  <si>
    <t>高度催吐性リスク</t>
    <rPh sb="0" eb="2">
      <t>コウド</t>
    </rPh>
    <rPh sb="2" eb="5">
      <t>サイトセイ</t>
    </rPh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</si>
  <si>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</si>
  <si>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</si>
  <si>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ゼローダ</t>
    <phoneticPr fontId="1"/>
  </si>
  <si>
    <t>イメンド125mg</t>
    <phoneticPr fontId="1"/>
  </si>
  <si>
    <t>1cap</t>
    <phoneticPr fontId="1"/>
  </si>
  <si>
    <t>1cap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</si>
  <si>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＊1</t>
    </r>
    <phoneticPr fontId="1"/>
  </si>
  <si>
    <t>KCL</t>
    <phoneticPr fontId="1"/>
  </si>
  <si>
    <t>10mL</t>
    <phoneticPr fontId="1"/>
  </si>
  <si>
    <t>シスプラチン</t>
    <phoneticPr fontId="1"/>
  </si>
  <si>
    <r>
      <t>80mg/m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</si>
  <si>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1A</t>
    <phoneticPr fontId="1"/>
  </si>
  <si>
    <t>1コース</t>
    <phoneticPr fontId="1"/>
  </si>
  <si>
    <t>XP+Trastuzumab</t>
    <phoneticPr fontId="1"/>
  </si>
  <si>
    <t>ゼローダ</t>
    <phoneticPr fontId="1"/>
  </si>
  <si>
    <t>イメンド125mg</t>
    <phoneticPr fontId="1"/>
  </si>
  <si>
    <t>●</t>
    <phoneticPr fontId="1"/>
  </si>
  <si>
    <t>デカドロン</t>
    <phoneticPr fontId="1"/>
  </si>
  <si>
    <t>ルート</t>
    <phoneticPr fontId="1"/>
  </si>
  <si>
    <r>
      <t>●</t>
    </r>
    <r>
      <rPr>
        <vertAlign val="superscript"/>
        <sz val="11"/>
        <rFont val="ＭＳ Ｐゴシック"/>
        <family val="3"/>
        <charset val="128"/>
        <scheme val="minor"/>
      </rPr>
      <t>＊2</t>
    </r>
    <phoneticPr fontId="1"/>
  </si>
  <si>
    <r>
      <t>●</t>
    </r>
    <r>
      <rPr>
        <vertAlign val="superscript"/>
        <sz val="11"/>
        <rFont val="ＭＳ Ｐゴシック"/>
        <family val="3"/>
        <charset val="128"/>
        <scheme val="minor"/>
      </rPr>
      <t>＊2</t>
    </r>
    <phoneticPr fontId="1"/>
  </si>
  <si>
    <t>ハーセプチン</t>
    <phoneticPr fontId="1"/>
  </si>
  <si>
    <t>ハーセプチン</t>
    <phoneticPr fontId="1"/>
  </si>
  <si>
    <t>初回8mg/kg</t>
    <rPh sb="0" eb="2">
      <t>ショカイ</t>
    </rPh>
    <phoneticPr fontId="1"/>
  </si>
  <si>
    <t>mg )</t>
    <phoneticPr fontId="1"/>
  </si>
  <si>
    <t>●</t>
    <phoneticPr fontId="1"/>
  </si>
  <si>
    <t>維持6mg/kg</t>
    <rPh sb="0" eb="2">
      <t>イジ</t>
    </rPh>
    <phoneticPr fontId="1"/>
  </si>
  <si>
    <t>2回目以降は30分でも可</t>
    <rPh sb="1" eb="5">
      <t>カイメイコウ</t>
    </rPh>
    <rPh sb="8" eb="9">
      <t>フン</t>
    </rPh>
    <rPh sb="11" eb="12">
      <t>カ</t>
    </rPh>
    <phoneticPr fontId="1"/>
  </si>
  <si>
    <t>9.9mg</t>
    <phoneticPr fontId="1"/>
  </si>
  <si>
    <r>
      <t>80mg/m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</si>
  <si>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250mL</t>
    <phoneticPr fontId="1"/>
  </si>
  <si>
    <t>メイン</t>
    <phoneticPr fontId="1"/>
  </si>
  <si>
    <t>ラシックス20mg</t>
    <phoneticPr fontId="1"/>
  </si>
  <si>
    <t>kg</t>
    <phoneticPr fontId="1"/>
  </si>
  <si>
    <t>ゼローダ</t>
    <phoneticPr fontId="1"/>
  </si>
  <si>
    <r>
      <t>○</t>
    </r>
    <r>
      <rPr>
        <vertAlign val="superscript"/>
        <sz val="11"/>
        <color theme="1"/>
        <rFont val="ＭＳ Ｐゴシック"/>
        <family val="3"/>
        <charset val="128"/>
        <scheme val="minor"/>
      </rPr>
      <t>＊</t>
    </r>
    <phoneticPr fontId="1"/>
  </si>
  <si>
    <t>グラニセトロン3mg</t>
    <phoneticPr fontId="1"/>
  </si>
  <si>
    <t>1バッグ</t>
    <phoneticPr fontId="1"/>
  </si>
  <si>
    <t>デカドロン</t>
    <phoneticPr fontId="1"/>
  </si>
  <si>
    <t>9.9mg</t>
    <phoneticPr fontId="1"/>
  </si>
  <si>
    <r>
      <t>13</t>
    </r>
    <r>
      <rPr>
        <sz val="11"/>
        <color theme="1"/>
        <rFont val="ＭＳ Ｐゴシック"/>
        <family val="2"/>
        <charset val="128"/>
        <scheme val="minor"/>
      </rPr>
      <t>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</si>
  <si>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mg )</t>
    <phoneticPr fontId="1"/>
  </si>
  <si>
    <t>メイン</t>
    <phoneticPr fontId="1"/>
  </si>
  <si>
    <t>メイン</t>
    <phoneticPr fontId="1"/>
  </si>
  <si>
    <t>1コース</t>
    <phoneticPr fontId="1"/>
  </si>
  <si>
    <t>kg</t>
    <phoneticPr fontId="1"/>
  </si>
  <si>
    <t>FOLFOX4</t>
    <phoneticPr fontId="1"/>
  </si>
  <si>
    <t>14日間</t>
    <rPh sb="2" eb="4">
      <t>カカン</t>
    </rPh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</si>
  <si>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</si>
  <si>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</si>
  <si>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デカドロン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</si>
  <si>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</si>
  <si>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t>＊嘔気によって5日目まで内服も可</t>
    <rPh sb="1" eb="3">
      <t>オウキ</t>
    </rPh>
    <rPh sb="8" eb="10">
      <t>カメ</t>
    </rPh>
    <rPh sb="12" eb="14">
      <t>ナイフク</t>
    </rPh>
    <rPh sb="15" eb="16">
      <t>カ</t>
    </rPh>
    <phoneticPr fontId="1"/>
  </si>
  <si>
    <t>ルート</t>
    <phoneticPr fontId="1"/>
  </si>
  <si>
    <t>メイン</t>
    <phoneticPr fontId="1"/>
  </si>
  <si>
    <t>全開</t>
    <rPh sb="0" eb="2">
      <t>ゼンカイ</t>
    </rPh>
    <phoneticPr fontId="1"/>
  </si>
  <si>
    <t>●</t>
    <phoneticPr fontId="1"/>
  </si>
  <si>
    <t>グラニセトロン3mg</t>
    <phoneticPr fontId="1"/>
  </si>
  <si>
    <t>1バッグ</t>
    <phoneticPr fontId="1"/>
  </si>
  <si>
    <t>9.9mg</t>
    <phoneticPr fontId="1"/>
  </si>
  <si>
    <t>レボホリナート</t>
    <phoneticPr fontId="1"/>
  </si>
  <si>
    <t>レボホリナート</t>
    <phoneticPr fontId="1"/>
  </si>
  <si>
    <r>
      <t>100mg/m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</si>
  <si>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mg )</t>
    <phoneticPr fontId="1"/>
  </si>
  <si>
    <r>
      <t>85mg/m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</si>
  <si>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</si>
  <si>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mg )</t>
    <phoneticPr fontId="1"/>
  </si>
  <si>
    <t>側管</t>
    <rPh sb="0" eb="2">
      <t>ソッカン</t>
    </rPh>
    <phoneticPr fontId="1"/>
  </si>
  <si>
    <t>5‐FU</t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</si>
  <si>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</si>
  <si>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</si>
  <si>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mg )</t>
    <phoneticPr fontId="1"/>
  </si>
  <si>
    <t>●</t>
    <phoneticPr fontId="1"/>
  </si>
  <si>
    <t>50mL</t>
    <phoneticPr fontId="1"/>
  </si>
  <si>
    <t>5‐FU</t>
    <phoneticPr fontId="1"/>
  </si>
  <si>
    <r>
      <t>600mg/m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</si>
  <si>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メイン</t>
    <phoneticPr fontId="1"/>
  </si>
  <si>
    <t>22時間</t>
    <rPh sb="2" eb="4">
      <t>ジカン</t>
    </rPh>
    <phoneticPr fontId="1"/>
  </si>
  <si>
    <t>適宜調節</t>
    <rPh sb="0" eb="2">
      <t>テキギ</t>
    </rPh>
    <rPh sb="2" eb="4">
      <t>チョウセツ</t>
    </rPh>
    <phoneticPr fontId="1"/>
  </si>
  <si>
    <t>50mL</t>
    <phoneticPr fontId="1"/>
  </si>
  <si>
    <t>BEV+FOLFOX4</t>
    <phoneticPr fontId="1"/>
  </si>
  <si>
    <t>デカドロン</t>
    <phoneticPr fontId="1"/>
  </si>
  <si>
    <t>1バッグ</t>
    <phoneticPr fontId="1"/>
  </si>
  <si>
    <t>デカドロン</t>
    <phoneticPr fontId="1"/>
  </si>
  <si>
    <t>アバスチン</t>
    <phoneticPr fontId="1"/>
  </si>
  <si>
    <t>5mg/kg</t>
    <phoneticPr fontId="1"/>
  </si>
  <si>
    <t>(</t>
    <phoneticPr fontId="1"/>
  </si>
  <si>
    <t>100mL</t>
    <phoneticPr fontId="1"/>
  </si>
  <si>
    <t>（2回目1時間、3回目30分でも可）</t>
    <rPh sb="2" eb="4">
      <t>カイメ</t>
    </rPh>
    <rPh sb="5" eb="7">
      <t>ジカン</t>
    </rPh>
    <rPh sb="9" eb="11">
      <t>カイメ</t>
    </rPh>
    <rPh sb="13" eb="14">
      <t>フン</t>
    </rPh>
    <rPh sb="16" eb="17">
      <t>カ</t>
    </rPh>
    <phoneticPr fontId="1"/>
  </si>
  <si>
    <t>レボホリナート</t>
    <phoneticPr fontId="1"/>
  </si>
  <si>
    <r>
      <t>100mg/m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</si>
  <si>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</si>
  <si>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r>
      <t>85mg/m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</si>
  <si>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250mL</t>
    <phoneticPr fontId="1"/>
  </si>
  <si>
    <t>5‐FU</t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</si>
  <si>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</si>
  <si>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メイン</t>
    <phoneticPr fontId="1"/>
  </si>
  <si>
    <t>●</t>
    <phoneticPr fontId="1"/>
  </si>
  <si>
    <r>
      <t>600mg/m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</si>
  <si>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</si>
  <si>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メイン</t>
    <phoneticPr fontId="1"/>
  </si>
  <si>
    <t>1コース</t>
    <phoneticPr fontId="1"/>
  </si>
  <si>
    <t>kg</t>
    <phoneticPr fontId="1"/>
  </si>
  <si>
    <t>P‐mab+FOLFOX4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</si>
  <si>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</si>
  <si>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●</t>
    <phoneticPr fontId="1"/>
  </si>
  <si>
    <t>50mL</t>
    <phoneticPr fontId="1"/>
  </si>
  <si>
    <t>メイン</t>
    <phoneticPr fontId="1"/>
  </si>
  <si>
    <t>●</t>
    <phoneticPr fontId="1"/>
  </si>
  <si>
    <t>1バッグ</t>
    <phoneticPr fontId="1"/>
  </si>
  <si>
    <t>メイン</t>
    <phoneticPr fontId="1"/>
  </si>
  <si>
    <t>デカドロン</t>
    <phoneticPr fontId="1"/>
  </si>
  <si>
    <t>9.9mg</t>
    <phoneticPr fontId="1"/>
  </si>
  <si>
    <t>50mL</t>
    <phoneticPr fontId="1"/>
  </si>
  <si>
    <t>ベクティビックス</t>
    <phoneticPr fontId="1"/>
  </si>
  <si>
    <t>6mg/kg</t>
    <phoneticPr fontId="1"/>
  </si>
  <si>
    <t>mg )</t>
    <phoneticPr fontId="1"/>
  </si>
  <si>
    <t>100mL</t>
    <phoneticPr fontId="1"/>
  </si>
  <si>
    <t>レボホリナート</t>
    <phoneticPr fontId="1"/>
  </si>
  <si>
    <r>
      <t>100mg/m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</si>
  <si>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メイン</t>
    <phoneticPr fontId="1"/>
  </si>
  <si>
    <r>
      <t>85mg/m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</si>
  <si>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</si>
  <si>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5‐FU</t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</si>
  <si>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</si>
  <si>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50mL</t>
    <phoneticPr fontId="1"/>
  </si>
  <si>
    <r>
      <t>600mg/m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</si>
  <si>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●</t>
    <phoneticPr fontId="1"/>
  </si>
  <si>
    <t>ベクティビックス投与の際は0.2µmまたは0.22µmのインラインフィルターを使用すること</t>
    <rPh sb="8" eb="10">
      <t>トウヨ</t>
    </rPh>
    <rPh sb="11" eb="12">
      <t>サイ</t>
    </rPh>
    <rPh sb="39" eb="41">
      <t>シヨウ</t>
    </rPh>
    <phoneticPr fontId="1"/>
  </si>
  <si>
    <t>1コース</t>
    <phoneticPr fontId="1"/>
  </si>
  <si>
    <t>mFOLFOX6</t>
    <phoneticPr fontId="1"/>
  </si>
  <si>
    <t>デカドロン</t>
    <phoneticPr fontId="1"/>
  </si>
  <si>
    <t>●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</si>
  <si>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</si>
  <si>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t>50mL</t>
    <phoneticPr fontId="1"/>
  </si>
  <si>
    <t>メイン</t>
    <phoneticPr fontId="1"/>
  </si>
  <si>
    <t>グラニセトロン3mg</t>
    <phoneticPr fontId="1"/>
  </si>
  <si>
    <t>レボホリナート</t>
    <phoneticPr fontId="1"/>
  </si>
  <si>
    <r>
      <t>200mg/m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</si>
  <si>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250mL</t>
    <phoneticPr fontId="1"/>
  </si>
  <si>
    <r>
      <t>85mg/m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</si>
  <si>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mg )</t>
    <phoneticPr fontId="1"/>
  </si>
  <si>
    <t>●</t>
    <phoneticPr fontId="1"/>
  </si>
  <si>
    <t>5‐FU</t>
    <phoneticPr fontId="1"/>
  </si>
  <si>
    <t>(</t>
    <phoneticPr fontId="1"/>
  </si>
  <si>
    <t>メイン</t>
    <phoneticPr fontId="1"/>
  </si>
  <si>
    <t>5‐FU</t>
    <phoneticPr fontId="1"/>
  </si>
  <si>
    <r>
      <t>2400mg/m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</si>
  <si>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46時間</t>
    <rPh sb="2" eb="4">
      <t>ジカン</t>
    </rPh>
    <phoneticPr fontId="1"/>
  </si>
  <si>
    <t>BEV+mFOLFOX6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</si>
  <si>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</si>
  <si>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t>アバスチン</t>
    <phoneticPr fontId="1"/>
  </si>
  <si>
    <t>5mg/kg</t>
    <phoneticPr fontId="1"/>
  </si>
  <si>
    <t>レボホリナート</t>
    <phoneticPr fontId="1"/>
  </si>
  <si>
    <r>
      <t>200mg/m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</si>
  <si>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r>
      <t>85mg/m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</si>
  <si>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</si>
  <si>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●</t>
    <phoneticPr fontId="1"/>
  </si>
  <si>
    <r>
      <t>2400mg/m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</si>
  <si>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1コース</t>
    <phoneticPr fontId="1"/>
  </si>
  <si>
    <t>ベクティビックス</t>
    <phoneticPr fontId="1"/>
  </si>
  <si>
    <t>(</t>
    <phoneticPr fontId="1"/>
  </si>
  <si>
    <t>メイン</t>
    <phoneticPr fontId="1"/>
  </si>
  <si>
    <r>
      <t>200mg/m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</si>
  <si>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mg )</t>
    <phoneticPr fontId="1"/>
  </si>
  <si>
    <t>250mL</t>
    <phoneticPr fontId="1"/>
  </si>
  <si>
    <t>mg )</t>
    <phoneticPr fontId="1"/>
  </si>
  <si>
    <t>5‐FU</t>
    <phoneticPr fontId="1"/>
  </si>
  <si>
    <t>ルート</t>
    <phoneticPr fontId="1"/>
  </si>
  <si>
    <t>●</t>
    <phoneticPr fontId="1"/>
  </si>
  <si>
    <r>
      <t>13</t>
    </r>
    <r>
      <rPr>
        <sz val="11"/>
        <color theme="1"/>
        <rFont val="ＭＳ Ｐゴシック"/>
        <family val="2"/>
        <charset val="128"/>
        <scheme val="minor"/>
      </rPr>
      <t>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</si>
  <si>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250mL</t>
    <phoneticPr fontId="1"/>
  </si>
  <si>
    <t>1コース</t>
    <phoneticPr fontId="1"/>
  </si>
  <si>
    <t>BEV+XELOX</t>
    <phoneticPr fontId="1"/>
  </si>
  <si>
    <t>アバスチン</t>
    <phoneticPr fontId="1"/>
  </si>
  <si>
    <t>7.5mg/kg</t>
    <phoneticPr fontId="1"/>
  </si>
  <si>
    <r>
      <t>130mg/m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</si>
  <si>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XELIRI</t>
    <phoneticPr fontId="1"/>
  </si>
  <si>
    <r>
      <t>○</t>
    </r>
    <r>
      <rPr>
        <vertAlign val="superscript"/>
        <sz val="11"/>
        <color theme="1"/>
        <rFont val="ＭＳ Ｐゴシック"/>
        <family val="3"/>
        <charset val="128"/>
        <scheme val="minor"/>
      </rPr>
      <t>＊</t>
    </r>
    <phoneticPr fontId="1"/>
  </si>
  <si>
    <t>イリノテカン</t>
    <phoneticPr fontId="1"/>
  </si>
  <si>
    <r>
      <t>20</t>
    </r>
    <r>
      <rPr>
        <sz val="11"/>
        <color theme="1"/>
        <rFont val="ＭＳ Ｐゴシック"/>
        <family val="2"/>
        <charset val="128"/>
        <scheme val="minor"/>
      </rPr>
      <t>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</si>
  <si>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1コース</t>
    <phoneticPr fontId="1"/>
  </si>
  <si>
    <t>kg</t>
    <phoneticPr fontId="1"/>
  </si>
  <si>
    <t>FOLFIRI</t>
    <phoneticPr fontId="1"/>
  </si>
  <si>
    <t>cm</t>
    <phoneticPr fontId="1"/>
  </si>
  <si>
    <t>デカドロン</t>
    <phoneticPr fontId="1"/>
  </si>
  <si>
    <t>ルート</t>
    <phoneticPr fontId="1"/>
  </si>
  <si>
    <t>50mL</t>
    <phoneticPr fontId="1"/>
  </si>
  <si>
    <t>デカドロン</t>
    <phoneticPr fontId="1"/>
  </si>
  <si>
    <t>9.9mg</t>
    <phoneticPr fontId="1"/>
  </si>
  <si>
    <r>
      <t>200mg/m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</si>
  <si>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</si>
  <si>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250mL</t>
    <phoneticPr fontId="1"/>
  </si>
  <si>
    <t>イリノテカン</t>
    <phoneticPr fontId="1"/>
  </si>
  <si>
    <r>
      <t>150mg/m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</si>
  <si>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</si>
  <si>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mg )</t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</si>
  <si>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</si>
  <si>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mg )</t>
    <phoneticPr fontId="1"/>
  </si>
  <si>
    <t>●</t>
    <phoneticPr fontId="1"/>
  </si>
  <si>
    <r>
      <t>2400mg/m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</si>
  <si>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メイン</t>
    <phoneticPr fontId="1"/>
  </si>
  <si>
    <t>1コース</t>
    <phoneticPr fontId="1"/>
  </si>
  <si>
    <t>kg</t>
    <phoneticPr fontId="1"/>
  </si>
  <si>
    <t>ルート</t>
    <phoneticPr fontId="1"/>
  </si>
  <si>
    <t>グラニセトロン3mg</t>
    <phoneticPr fontId="1"/>
  </si>
  <si>
    <t>1バッグ</t>
    <phoneticPr fontId="1"/>
  </si>
  <si>
    <t>アバスチン</t>
    <phoneticPr fontId="1"/>
  </si>
  <si>
    <t>5mg/kg</t>
    <phoneticPr fontId="1"/>
  </si>
  <si>
    <t>イリノテカン</t>
    <phoneticPr fontId="1"/>
  </si>
  <si>
    <r>
      <t>150mg/m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</si>
  <si>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</si>
  <si>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</si>
  <si>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メイン</t>
    <phoneticPr fontId="1"/>
  </si>
  <si>
    <t>●</t>
    <phoneticPr fontId="1"/>
  </si>
  <si>
    <t>50mL</t>
    <phoneticPr fontId="1"/>
  </si>
  <si>
    <t>メイン</t>
    <phoneticPr fontId="1"/>
  </si>
  <si>
    <t>1コース</t>
    <phoneticPr fontId="1"/>
  </si>
  <si>
    <t>P‐mab+FOLFIRI</t>
    <phoneticPr fontId="1"/>
  </si>
  <si>
    <t>cm</t>
    <phoneticPr fontId="1"/>
  </si>
  <si>
    <t>デカドロン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</si>
  <si>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</si>
  <si>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t>50mL</t>
    <phoneticPr fontId="1"/>
  </si>
  <si>
    <t>ベクティビックス</t>
    <phoneticPr fontId="1"/>
  </si>
  <si>
    <t>●</t>
    <phoneticPr fontId="1"/>
  </si>
  <si>
    <t>●</t>
    <phoneticPr fontId="1"/>
  </si>
  <si>
    <t>250mL</t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</si>
  <si>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</si>
  <si>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</si>
  <si>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メイン</t>
    <phoneticPr fontId="1"/>
  </si>
  <si>
    <t>50mL</t>
    <phoneticPr fontId="1"/>
  </si>
  <si>
    <t>5‐FU</t>
    <phoneticPr fontId="1"/>
  </si>
  <si>
    <r>
      <t>2400mg/m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</si>
  <si>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7日間</t>
    <rPh sb="1" eb="3">
      <t>カカン</t>
    </rPh>
    <phoneticPr fontId="1"/>
  </si>
  <si>
    <t>最小度催吐性リスク</t>
    <rPh sb="0" eb="3">
      <t>サイショウド</t>
    </rPh>
    <rPh sb="3" eb="6">
      <t>サイトセイ</t>
    </rPh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</si>
  <si>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</si>
  <si>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セツキシマブ投与開始30～60分前内服</t>
    <rPh sb="6" eb="8">
      <t>トウヨ</t>
    </rPh>
    <rPh sb="8" eb="10">
      <t>カイシ</t>
    </rPh>
    <rPh sb="15" eb="17">
      <t>フンマエ</t>
    </rPh>
    <rPh sb="17" eb="19">
      <t>ナイフク</t>
    </rPh>
    <phoneticPr fontId="1"/>
  </si>
  <si>
    <t>100mL</t>
    <phoneticPr fontId="1"/>
  </si>
  <si>
    <t>アービタックス</t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</si>
  <si>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</si>
  <si>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●</t>
    <phoneticPr fontId="1"/>
  </si>
  <si>
    <t>アービタックス</t>
    <phoneticPr fontId="1"/>
  </si>
  <si>
    <r>
      <t>250mg/m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</si>
  <si>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49日間</t>
    <rPh sb="2" eb="4">
      <t>カカン</t>
    </rPh>
    <phoneticPr fontId="1"/>
  </si>
  <si>
    <t>中等度催吐性（day1,15,29）、最小度催吐性（day8,22,36,43）</t>
    <rPh sb="0" eb="2">
      <t>チュウトウ</t>
    </rPh>
    <rPh sb="2" eb="3">
      <t>ド</t>
    </rPh>
    <rPh sb="3" eb="5">
      <t>サイト</t>
    </rPh>
    <rPh sb="5" eb="6">
      <t>セイ</t>
    </rPh>
    <rPh sb="19" eb="21">
      <t>サイショウ</t>
    </rPh>
    <rPh sb="21" eb="22">
      <t>ド</t>
    </rPh>
    <rPh sb="22" eb="23">
      <t>サイ</t>
    </rPh>
    <rPh sb="23" eb="24">
      <t>ト</t>
    </rPh>
    <rPh sb="24" eb="25">
      <t>セイ</t>
    </rPh>
    <phoneticPr fontId="1"/>
  </si>
  <si>
    <t>cm</t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</si>
  <si>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</si>
  <si>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</si>
  <si>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</si>
  <si>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</si>
  <si>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</si>
  <si>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</si>
  <si>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グラニセトロン3mg</t>
    <phoneticPr fontId="1"/>
  </si>
  <si>
    <t>(day1,15,29)</t>
    <phoneticPr fontId="1"/>
  </si>
  <si>
    <t>6.6mg</t>
    <phoneticPr fontId="1"/>
  </si>
  <si>
    <t>(day8,22,36,43)</t>
    <phoneticPr fontId="1"/>
  </si>
  <si>
    <t>（初回のみ）アービタックス</t>
    <rPh sb="1" eb="3">
      <t>ショカイ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</si>
  <si>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40</t>
    </r>
    <r>
      <rPr>
        <sz val="11"/>
        <color theme="1"/>
        <rFont val="ＭＳ Ｐゴシック"/>
        <family val="2"/>
        <charset val="128"/>
        <scheme val="minor"/>
      </rPr>
      <t>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</si>
  <si>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（2回目以降）アービタックス</t>
    <rPh sb="2" eb="6">
      <t>カイメイコウ</t>
    </rPh>
    <phoneticPr fontId="1"/>
  </si>
  <si>
    <r>
      <t>250mg/m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</si>
  <si>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イリノテカン</t>
    <phoneticPr fontId="1"/>
  </si>
  <si>
    <r>
      <rPr>
        <sz val="11"/>
        <color theme="1"/>
        <rFont val="ＭＳ Ｐゴシック"/>
        <family val="3"/>
        <charset val="128"/>
        <scheme val="minor"/>
      </rPr>
      <t>15</t>
    </r>
    <r>
      <rPr>
        <sz val="11"/>
        <color theme="1"/>
        <rFont val="ＭＳ Ｐゴシック"/>
        <family val="2"/>
        <charset val="128"/>
        <scheme val="minor"/>
      </rPr>
      <t>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</si>
  <si>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50mL</t>
    <phoneticPr fontId="1"/>
  </si>
  <si>
    <t>～</t>
    <phoneticPr fontId="1"/>
  </si>
  <si>
    <t>(day1,15,29)</t>
    <phoneticPr fontId="1"/>
  </si>
  <si>
    <t>デカドロン</t>
    <phoneticPr fontId="1"/>
  </si>
  <si>
    <t>6.6mg</t>
    <phoneticPr fontId="1"/>
  </si>
  <si>
    <t>100mL</t>
    <phoneticPr fontId="1"/>
  </si>
  <si>
    <t>250mL</t>
    <phoneticPr fontId="1"/>
  </si>
  <si>
    <t>P‐mab</t>
    <phoneticPr fontId="1"/>
  </si>
  <si>
    <t>6.6mg</t>
    <phoneticPr fontId="1"/>
  </si>
  <si>
    <t>ベクティビックス</t>
    <phoneticPr fontId="1"/>
  </si>
  <si>
    <t>6mg/kg</t>
    <phoneticPr fontId="1"/>
  </si>
  <si>
    <t>mg )</t>
    <phoneticPr fontId="1"/>
  </si>
  <si>
    <t>50mL</t>
    <phoneticPr fontId="1"/>
  </si>
  <si>
    <t>グラニセトロン3mg</t>
    <phoneticPr fontId="1"/>
  </si>
  <si>
    <t>イリノテカン</t>
    <phoneticPr fontId="1"/>
  </si>
  <si>
    <r>
      <rPr>
        <sz val="11"/>
        <color theme="1"/>
        <rFont val="ＭＳ Ｐゴシック"/>
        <family val="3"/>
        <charset val="128"/>
        <scheme val="minor"/>
      </rPr>
      <t>125</t>
    </r>
    <r>
      <rPr>
        <sz val="11"/>
        <color theme="1"/>
        <rFont val="ＭＳ Ｐゴシック"/>
        <family val="2"/>
        <charset val="128"/>
        <scheme val="minor"/>
      </rP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</si>
  <si>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1コース</t>
    <phoneticPr fontId="1"/>
  </si>
  <si>
    <t>sLV5FU2</t>
    <phoneticPr fontId="1"/>
  </si>
  <si>
    <t>軽度催吐性リスク</t>
    <rPh sb="0" eb="1">
      <t>ケイ</t>
    </rPh>
    <rPh sb="1" eb="2">
      <t>ド</t>
    </rPh>
    <rPh sb="2" eb="4">
      <t>サイト</t>
    </rPh>
    <rPh sb="4" eb="5">
      <t>セイ</t>
    </rPh>
    <phoneticPr fontId="1"/>
  </si>
  <si>
    <t>50mL</t>
    <phoneticPr fontId="1"/>
  </si>
  <si>
    <t>6.6mg</t>
    <phoneticPr fontId="1"/>
  </si>
  <si>
    <t>●</t>
    <phoneticPr fontId="1"/>
  </si>
  <si>
    <t>100mL</t>
    <phoneticPr fontId="1"/>
  </si>
  <si>
    <t>レボホリナート</t>
    <phoneticPr fontId="1"/>
  </si>
  <si>
    <r>
      <t>200mg/m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</si>
  <si>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5-FU</t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</si>
  <si>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</si>
  <si>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5-FU</t>
    <phoneticPr fontId="1"/>
  </si>
  <si>
    <r>
      <t>2400mg/m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</si>
  <si>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●</t>
    <phoneticPr fontId="1"/>
  </si>
  <si>
    <t>100mL</t>
    <phoneticPr fontId="1"/>
  </si>
  <si>
    <t>●</t>
    <phoneticPr fontId="1"/>
  </si>
  <si>
    <t>メイン</t>
    <phoneticPr fontId="1"/>
  </si>
  <si>
    <t>(</t>
    <phoneticPr fontId="1"/>
  </si>
  <si>
    <r>
      <rPr>
        <sz val="11"/>
        <color theme="1"/>
        <rFont val="ＭＳ Ｐゴシック"/>
        <family val="2"/>
        <charset val="128"/>
        <scheme val="minor"/>
      </rPr>
      <t>1000mg/m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</si>
  <si>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ゲムシタビン</t>
    <phoneticPr fontId="1"/>
  </si>
  <si>
    <t>6.6mg</t>
    <phoneticPr fontId="1"/>
  </si>
  <si>
    <t>～</t>
    <phoneticPr fontId="1"/>
  </si>
  <si>
    <t>ルート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</si>
  <si>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</si>
  <si>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cm</t>
    <phoneticPr fontId="1"/>
  </si>
  <si>
    <t>1コース</t>
    <phoneticPr fontId="1"/>
  </si>
  <si>
    <t>●</t>
    <phoneticPr fontId="1"/>
  </si>
  <si>
    <t>メイン</t>
    <phoneticPr fontId="1"/>
  </si>
  <si>
    <t>500mL</t>
    <phoneticPr fontId="1"/>
  </si>
  <si>
    <t>100mL</t>
    <phoneticPr fontId="1"/>
  </si>
  <si>
    <t>(</t>
    <phoneticPr fontId="1"/>
  </si>
  <si>
    <t>ゲムシタビン</t>
    <phoneticPr fontId="1"/>
  </si>
  <si>
    <t>側管</t>
    <rPh sb="0" eb="2">
      <t>ソクカン</t>
    </rPh>
    <phoneticPr fontId="1"/>
  </si>
  <si>
    <r>
      <t>25mg/m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</si>
  <si>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9.9mg</t>
    <phoneticPr fontId="1"/>
  </si>
  <si>
    <t>1バッグ</t>
    <phoneticPr fontId="1"/>
  </si>
  <si>
    <t>グラニセトロン3mg</t>
    <phoneticPr fontId="1"/>
  </si>
  <si>
    <t>ルート</t>
    <phoneticPr fontId="1"/>
  </si>
  <si>
    <t>＊1　嘔気によって4日目まで内服も可</t>
    <rPh sb="3" eb="5">
      <t>オウキ</t>
    </rPh>
    <rPh sb="10" eb="12">
      <t>カメ</t>
    </rPh>
    <rPh sb="14" eb="16">
      <t>ナイフク</t>
    </rPh>
    <rPh sb="17" eb="18">
      <t>カ</t>
    </rPh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</si>
  <si>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＊1</t>
    </r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</si>
  <si>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</si>
  <si>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cm</t>
    <phoneticPr fontId="1"/>
  </si>
  <si>
    <t>kg</t>
    <phoneticPr fontId="1"/>
  </si>
  <si>
    <t>1コース</t>
    <phoneticPr fontId="1"/>
  </si>
  <si>
    <t>1コース</t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</si>
  <si>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</si>
  <si>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</si>
  <si>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ルート</t>
    <phoneticPr fontId="1"/>
  </si>
  <si>
    <t>6.6mg</t>
    <phoneticPr fontId="1"/>
  </si>
  <si>
    <t>●</t>
    <phoneticPr fontId="1"/>
  </si>
  <si>
    <t>100mL</t>
    <phoneticPr fontId="1"/>
  </si>
  <si>
    <r>
      <rPr>
        <sz val="11"/>
        <color theme="1"/>
        <rFont val="ＭＳ Ｐゴシック"/>
        <family val="2"/>
        <charset val="128"/>
        <scheme val="minor"/>
      </rPr>
      <t>1000mg/m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</si>
  <si>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</si>
  <si>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メイン</t>
    <phoneticPr fontId="1"/>
  </si>
  <si>
    <t>100mL</t>
    <phoneticPr fontId="1"/>
  </si>
  <si>
    <t>kg</t>
    <phoneticPr fontId="1"/>
  </si>
  <si>
    <t>EC</t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</si>
  <si>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</si>
  <si>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</si>
  <si>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イメンド125mg</t>
    <phoneticPr fontId="1"/>
  </si>
  <si>
    <t>1cap</t>
    <phoneticPr fontId="1"/>
  </si>
  <si>
    <t>イメンド80mg</t>
    <phoneticPr fontId="1"/>
  </si>
  <si>
    <t>1cap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</si>
  <si>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</si>
  <si>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t>ルート</t>
    <phoneticPr fontId="1"/>
  </si>
  <si>
    <t>グラニセトロン3mg</t>
    <phoneticPr fontId="1"/>
  </si>
  <si>
    <t>1バッグ</t>
    <phoneticPr fontId="1"/>
  </si>
  <si>
    <t>メイン</t>
    <phoneticPr fontId="1"/>
  </si>
  <si>
    <t>デカドロン</t>
    <phoneticPr fontId="1"/>
  </si>
  <si>
    <t>9.9mg</t>
    <phoneticPr fontId="1"/>
  </si>
  <si>
    <t>エピルビシン</t>
    <phoneticPr fontId="1"/>
  </si>
  <si>
    <r>
      <t>90mg/m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</si>
  <si>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mg )</t>
    <phoneticPr fontId="1"/>
  </si>
  <si>
    <t>出来るだけ早く</t>
    <rPh sb="0" eb="2">
      <t>デキ</t>
    </rPh>
    <rPh sb="5" eb="6">
      <t>ハヤ</t>
    </rPh>
    <phoneticPr fontId="1"/>
  </si>
  <si>
    <t>エンドキサン</t>
    <phoneticPr fontId="1"/>
  </si>
  <si>
    <r>
      <t>600mg/m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</si>
  <si>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1コース</t>
    <phoneticPr fontId="1"/>
  </si>
  <si>
    <t>100mL</t>
    <phoneticPr fontId="1"/>
  </si>
  <si>
    <t>ドセタキセル</t>
    <phoneticPr fontId="1"/>
  </si>
  <si>
    <r>
      <rPr>
        <sz val="11"/>
        <color theme="1"/>
        <rFont val="ＭＳ Ｐゴシック"/>
        <family val="2"/>
        <charset val="128"/>
        <scheme val="minor"/>
      </rPr>
      <t>70mg/m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</si>
  <si>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250mL</t>
    <phoneticPr fontId="1"/>
  </si>
  <si>
    <t>FEC100</t>
    <phoneticPr fontId="1"/>
  </si>
  <si>
    <t>イメンド125mg</t>
    <phoneticPr fontId="1"/>
  </si>
  <si>
    <t>1cap</t>
    <phoneticPr fontId="1"/>
  </si>
  <si>
    <t>イメンド80mg</t>
    <phoneticPr fontId="1"/>
  </si>
  <si>
    <t>1cap</t>
    <phoneticPr fontId="1"/>
  </si>
  <si>
    <t>●</t>
    <phoneticPr fontId="1"/>
  </si>
  <si>
    <t>1バッグ</t>
    <phoneticPr fontId="1"/>
  </si>
  <si>
    <t>デカドロン</t>
    <phoneticPr fontId="1"/>
  </si>
  <si>
    <r>
      <t>100mg/m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</si>
  <si>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r>
      <t>500mg/m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</si>
  <si>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100mL</t>
    <phoneticPr fontId="1"/>
  </si>
  <si>
    <r>
      <t>500mg/m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</si>
  <si>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50mL</t>
    <phoneticPr fontId="1"/>
  </si>
  <si>
    <t>PTX+BEV</t>
    <phoneticPr fontId="1"/>
  </si>
  <si>
    <t>メイン</t>
    <phoneticPr fontId="1"/>
  </si>
  <si>
    <t>ガスター</t>
    <phoneticPr fontId="1"/>
  </si>
  <si>
    <t>パクリタキセル</t>
    <phoneticPr fontId="1"/>
  </si>
  <si>
    <r>
      <t>90mg/m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</si>
  <si>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アバスチン</t>
    <phoneticPr fontId="1"/>
  </si>
  <si>
    <t>10mg/kg</t>
    <phoneticPr fontId="1"/>
  </si>
  <si>
    <t>mg )</t>
    <phoneticPr fontId="1"/>
  </si>
  <si>
    <t>Trastuzumab</t>
    <phoneticPr fontId="1"/>
  </si>
  <si>
    <t>7日間</t>
    <rPh sb="1" eb="2">
      <t>ニチ</t>
    </rPh>
    <rPh sb="2" eb="3">
      <t>カン</t>
    </rPh>
    <phoneticPr fontId="1"/>
  </si>
  <si>
    <t>最小度催吐性リスク</t>
    <rPh sb="0" eb="2">
      <t>サイショウ</t>
    </rPh>
    <rPh sb="2" eb="3">
      <t>ド</t>
    </rPh>
    <rPh sb="3" eb="6">
      <t>サイトセイ</t>
    </rPh>
    <phoneticPr fontId="1"/>
  </si>
  <si>
    <t>ハーセプチン</t>
    <phoneticPr fontId="1"/>
  </si>
  <si>
    <t>初回4mg/kg</t>
    <rPh sb="0" eb="2">
      <t>ショカイ</t>
    </rPh>
    <phoneticPr fontId="1"/>
  </si>
  <si>
    <t>維持2mg/kg</t>
    <rPh sb="0" eb="2">
      <t>イジ</t>
    </rPh>
    <phoneticPr fontId="1"/>
  </si>
  <si>
    <t>mg )</t>
    <phoneticPr fontId="1"/>
  </si>
  <si>
    <t>1コース</t>
    <phoneticPr fontId="1"/>
  </si>
  <si>
    <t>Triweekly Trastuzumab</t>
    <phoneticPr fontId="1"/>
  </si>
  <si>
    <t>ルート</t>
    <phoneticPr fontId="1"/>
  </si>
  <si>
    <t>●</t>
    <phoneticPr fontId="1"/>
  </si>
  <si>
    <t>メイン</t>
    <phoneticPr fontId="1"/>
  </si>
  <si>
    <t>(</t>
    <phoneticPr fontId="1"/>
  </si>
  <si>
    <t>250mL</t>
    <phoneticPr fontId="1"/>
  </si>
  <si>
    <t>1コース</t>
    <phoneticPr fontId="1"/>
  </si>
  <si>
    <t>●</t>
    <phoneticPr fontId="1"/>
  </si>
  <si>
    <t>ナベルビン</t>
    <phoneticPr fontId="1"/>
  </si>
  <si>
    <r>
      <rPr>
        <sz val="11"/>
        <color theme="1"/>
        <rFont val="ＭＳ Ｐゴシック"/>
        <family val="2"/>
        <charset val="128"/>
        <scheme val="minor"/>
      </rPr>
      <t>25mg/m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</si>
  <si>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5分</t>
    <rPh sb="1" eb="2">
      <t>フン</t>
    </rPh>
    <phoneticPr fontId="1"/>
  </si>
  <si>
    <t>50mL</t>
    <phoneticPr fontId="1"/>
  </si>
  <si>
    <t>kg</t>
    <phoneticPr fontId="1"/>
  </si>
  <si>
    <t>ガスター</t>
    <phoneticPr fontId="1"/>
  </si>
  <si>
    <t>パクリタキセル</t>
    <phoneticPr fontId="1"/>
  </si>
  <si>
    <t>250mL</t>
    <phoneticPr fontId="1"/>
  </si>
  <si>
    <t>GT</t>
    <phoneticPr fontId="1"/>
  </si>
  <si>
    <t>16.5mg</t>
    <phoneticPr fontId="1"/>
  </si>
  <si>
    <t>ガスター</t>
    <phoneticPr fontId="1"/>
  </si>
  <si>
    <r>
      <t>175mg/m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</si>
  <si>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3時間</t>
    <rPh sb="1" eb="3">
      <t>ジカン</t>
    </rPh>
    <phoneticPr fontId="1"/>
  </si>
  <si>
    <t>ゲムシタビン</t>
    <phoneticPr fontId="1"/>
  </si>
  <si>
    <r>
      <t>1250mg/m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</si>
  <si>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Trastuzumab+DTX</t>
    <phoneticPr fontId="1"/>
  </si>
  <si>
    <t>ハーセプチン</t>
    <phoneticPr fontId="1"/>
  </si>
  <si>
    <r>
      <t>70</t>
    </r>
    <r>
      <rPr>
        <sz val="11"/>
        <color theme="1"/>
        <rFont val="ＭＳ Ｐゴシック"/>
        <family val="2"/>
        <charset val="128"/>
        <scheme val="minor"/>
      </rP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</si>
  <si>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Trastuzumab+VNR</t>
    <phoneticPr fontId="1"/>
  </si>
  <si>
    <t>(</t>
    <phoneticPr fontId="1"/>
  </si>
  <si>
    <t>ナベルビン</t>
    <phoneticPr fontId="1"/>
  </si>
  <si>
    <r>
      <rPr>
        <sz val="11"/>
        <color theme="1"/>
        <rFont val="ＭＳ Ｐゴシック"/>
        <family val="2"/>
        <charset val="128"/>
        <scheme val="minor"/>
      </rPr>
      <t>25mg/m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</si>
  <si>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kg</t>
    <phoneticPr fontId="1"/>
  </si>
  <si>
    <t>ハラヴェン</t>
    <phoneticPr fontId="1"/>
  </si>
  <si>
    <t>6.6mg</t>
    <phoneticPr fontId="1"/>
  </si>
  <si>
    <t>100mL</t>
    <phoneticPr fontId="1"/>
  </si>
  <si>
    <r>
      <t>1.4mg/m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</si>
  <si>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オキサリプラチン</t>
  </si>
  <si>
    <t>オキサリプラチン</t>
    <phoneticPr fontId="1"/>
  </si>
  <si>
    <t>nab-PTX+GEM</t>
    <phoneticPr fontId="1"/>
  </si>
  <si>
    <t>中等度催吐性リスク</t>
    <rPh sb="0" eb="2">
      <t>チュウトウ</t>
    </rPh>
    <rPh sb="2" eb="3">
      <t>ド</t>
    </rPh>
    <rPh sb="3" eb="6">
      <t>サイトセイ</t>
    </rPh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</si>
  <si>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</si>
  <si>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デカドロン</t>
    <phoneticPr fontId="1"/>
  </si>
  <si>
    <t>●</t>
    <phoneticPr fontId="1"/>
  </si>
  <si>
    <t>～</t>
    <phoneticPr fontId="1"/>
  </si>
  <si>
    <t>1バック</t>
    <phoneticPr fontId="1"/>
  </si>
  <si>
    <t>アブラキサン</t>
    <phoneticPr fontId="1"/>
  </si>
  <si>
    <r>
      <t>125mg/m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</si>
  <si>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●</t>
    <phoneticPr fontId="1"/>
  </si>
  <si>
    <t>●</t>
    <phoneticPr fontId="1"/>
  </si>
  <si>
    <r>
      <t>1000mg/m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</si>
  <si>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</si>
  <si>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メイン</t>
    <phoneticPr fontId="1"/>
  </si>
  <si>
    <t>フィルター付きの輸液セットは使用しない</t>
    <rPh sb="5" eb="6">
      <t>ツ</t>
    </rPh>
    <rPh sb="8" eb="10">
      <t>ユエキ</t>
    </rPh>
    <rPh sb="14" eb="16">
      <t>シヨウ</t>
    </rPh>
    <phoneticPr fontId="1"/>
  </si>
  <si>
    <t>血液製剤の同意書必要</t>
    <rPh sb="0" eb="2">
      <t>ケツエキ</t>
    </rPh>
    <rPh sb="2" eb="4">
      <t>セイザイ</t>
    </rPh>
    <rPh sb="5" eb="8">
      <t>ドウイショ</t>
    </rPh>
    <rPh sb="8" eb="10">
      <t>ヒツヨウ</t>
    </rPh>
    <phoneticPr fontId="1"/>
  </si>
  <si>
    <t>nab-PTX+GEM</t>
    <phoneticPr fontId="1"/>
  </si>
  <si>
    <t>kg</t>
    <phoneticPr fontId="1"/>
  </si>
  <si>
    <t>RAM+PTX</t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</si>
  <si>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</si>
  <si>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</si>
  <si>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ルート</t>
    <phoneticPr fontId="1"/>
  </si>
  <si>
    <t>●</t>
    <phoneticPr fontId="1"/>
  </si>
  <si>
    <t>ポララミン5mg</t>
    <phoneticPr fontId="1"/>
  </si>
  <si>
    <t>1A</t>
    <phoneticPr fontId="1"/>
  </si>
  <si>
    <t>ガスター2mg</t>
    <phoneticPr fontId="1"/>
  </si>
  <si>
    <t>サイラムザ</t>
    <phoneticPr fontId="1"/>
  </si>
  <si>
    <t>8mg/kg</t>
    <phoneticPr fontId="1"/>
  </si>
  <si>
    <t>(</t>
    <phoneticPr fontId="1"/>
  </si>
  <si>
    <t>mg )</t>
    <phoneticPr fontId="1"/>
  </si>
  <si>
    <t>50mL</t>
    <phoneticPr fontId="1"/>
  </si>
  <si>
    <t>メイン</t>
    <phoneticPr fontId="1"/>
  </si>
  <si>
    <r>
      <t>1時間</t>
    </r>
    <r>
      <rPr>
        <vertAlign val="superscript"/>
        <sz val="11"/>
        <rFont val="ＭＳ Ｐゴシック"/>
        <family val="3"/>
        <charset val="128"/>
        <scheme val="minor"/>
      </rPr>
      <t>*</t>
    </r>
    <rPh sb="1" eb="3">
      <t>ジカン</t>
    </rPh>
    <phoneticPr fontId="1"/>
  </si>
  <si>
    <t>●</t>
    <phoneticPr fontId="1"/>
  </si>
  <si>
    <r>
      <t>80mg/m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</si>
  <si>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投与の際は0.2µmまたは0.22µmのインラインフィルターを使用すること</t>
    <rPh sb="0" eb="2">
      <t>トウヨ</t>
    </rPh>
    <rPh sb="3" eb="4">
      <t>サイ</t>
    </rPh>
    <rPh sb="31" eb="33">
      <t>シヨウ</t>
    </rPh>
    <phoneticPr fontId="1"/>
  </si>
  <si>
    <t>*　1,2コースは1時間としinfusion reactionの発現を確認する。3コース以降は全開で投与可。</t>
    <rPh sb="10" eb="12">
      <t>ジカン</t>
    </rPh>
    <rPh sb="32" eb="34">
      <t>ハツゲン</t>
    </rPh>
    <rPh sb="35" eb="37">
      <t>カクニン</t>
    </rPh>
    <rPh sb="44" eb="46">
      <t>イコウ</t>
    </rPh>
    <rPh sb="47" eb="49">
      <t>ゼンカイ</t>
    </rPh>
    <rPh sb="50" eb="52">
      <t>トウヨ</t>
    </rPh>
    <rPh sb="52" eb="53">
      <t>カ</t>
    </rPh>
    <phoneticPr fontId="1"/>
  </si>
  <si>
    <t>RAM+PTX</t>
    <phoneticPr fontId="1"/>
  </si>
  <si>
    <t>RAM</t>
    <phoneticPr fontId="1"/>
  </si>
  <si>
    <t>cm</t>
    <phoneticPr fontId="1"/>
  </si>
  <si>
    <t>ルート</t>
    <phoneticPr fontId="1"/>
  </si>
  <si>
    <t>メイン</t>
  </si>
  <si>
    <t>●</t>
  </si>
  <si>
    <t>100mL</t>
    <phoneticPr fontId="1"/>
  </si>
  <si>
    <t>サイラムザ</t>
    <phoneticPr fontId="1"/>
  </si>
  <si>
    <t>8mg/kg</t>
    <phoneticPr fontId="1"/>
  </si>
  <si>
    <t>RAM</t>
    <phoneticPr fontId="1"/>
  </si>
  <si>
    <t>戻る</t>
    <rPh sb="0" eb="1">
      <t>モド</t>
    </rPh>
    <phoneticPr fontId="1"/>
  </si>
  <si>
    <t>胃 癌</t>
    <rPh sb="0" eb="1">
      <t>イ</t>
    </rPh>
    <rPh sb="2" eb="3">
      <t>ガン</t>
    </rPh>
    <phoneticPr fontId="1"/>
  </si>
  <si>
    <t>大 腸 癌</t>
    <rPh sb="0" eb="1">
      <t>ダイ</t>
    </rPh>
    <rPh sb="2" eb="3">
      <t>チョウ</t>
    </rPh>
    <rPh sb="4" eb="5">
      <t>ガン</t>
    </rPh>
    <phoneticPr fontId="1"/>
  </si>
  <si>
    <t>胆 道 癌</t>
    <rPh sb="0" eb="1">
      <t>キモ</t>
    </rPh>
    <rPh sb="2" eb="3">
      <t>ミチ</t>
    </rPh>
    <rPh sb="4" eb="5">
      <t>ガン</t>
    </rPh>
    <phoneticPr fontId="1"/>
  </si>
  <si>
    <t>膵 臓 癌</t>
    <rPh sb="0" eb="1">
      <t>スイ</t>
    </rPh>
    <rPh sb="2" eb="3">
      <t>ゾウ</t>
    </rPh>
    <rPh sb="4" eb="5">
      <t>ガン</t>
    </rPh>
    <phoneticPr fontId="1"/>
  </si>
  <si>
    <t>乳 癌</t>
    <rPh sb="0" eb="1">
      <t>チチ</t>
    </rPh>
    <rPh sb="2" eb="3">
      <t>ガン</t>
    </rPh>
    <phoneticPr fontId="1"/>
  </si>
  <si>
    <r>
      <t>100</t>
    </r>
    <r>
      <rPr>
        <sz val="11"/>
        <color theme="1"/>
        <rFont val="ＭＳ Ｐゴシック"/>
        <family val="2"/>
        <charset val="128"/>
        <scheme val="minor"/>
      </rP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</si>
  <si>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FOLFIRINOX</t>
    <phoneticPr fontId="1"/>
  </si>
  <si>
    <t>高度催吐性リスク</t>
    <rPh sb="0" eb="1">
      <t>コウ</t>
    </rPh>
    <rPh sb="1" eb="2">
      <t>ド</t>
    </rPh>
    <rPh sb="2" eb="4">
      <t>サイト</t>
    </rPh>
    <rPh sb="4" eb="5">
      <t>セイ</t>
    </rPh>
    <phoneticPr fontId="1"/>
  </si>
  <si>
    <r>
      <t>180mg/m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</si>
  <si>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FOLFIRINOX</t>
    <phoneticPr fontId="1"/>
  </si>
  <si>
    <r>
      <t>150mg/m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</si>
  <si>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6.6mg</t>
    <phoneticPr fontId="1"/>
  </si>
  <si>
    <t>CPT-11</t>
    <phoneticPr fontId="1"/>
  </si>
  <si>
    <t>XELOX+Trastuzumab</t>
    <phoneticPr fontId="1"/>
  </si>
  <si>
    <t>6.6mg</t>
    <phoneticPr fontId="1"/>
  </si>
  <si>
    <t>トレアキシン</t>
    <phoneticPr fontId="1"/>
  </si>
  <si>
    <r>
      <t>90mg/m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</si>
  <si>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蒸留水</t>
    <rPh sb="0" eb="3">
      <t>ジョウリュウスイ</t>
    </rPh>
    <phoneticPr fontId="1"/>
  </si>
  <si>
    <r>
      <t>36mL/m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</si>
  <si>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全量250mL</t>
    <rPh sb="0" eb="2">
      <t>ゼンリョウ</t>
    </rPh>
    <phoneticPr fontId="1"/>
  </si>
  <si>
    <t>mL )</t>
    <phoneticPr fontId="1"/>
  </si>
  <si>
    <t>リプラス1号</t>
    <rPh sb="5" eb="6">
      <t>ゴウ</t>
    </rPh>
    <phoneticPr fontId="1"/>
  </si>
  <si>
    <t>200mL</t>
    <phoneticPr fontId="1"/>
  </si>
  <si>
    <t>ソル・コーテフ</t>
    <phoneticPr fontId="1"/>
  </si>
  <si>
    <t>100mg</t>
    <phoneticPr fontId="1"/>
  </si>
  <si>
    <t>リツキサン</t>
    <phoneticPr fontId="1"/>
  </si>
  <si>
    <r>
      <t>375mg/m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</si>
  <si>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500mL</t>
    <phoneticPr fontId="1"/>
  </si>
  <si>
    <t>静注</t>
    <rPh sb="0" eb="1">
      <t>シズ</t>
    </rPh>
    <rPh sb="1" eb="2">
      <t>チュウ</t>
    </rPh>
    <phoneticPr fontId="1"/>
  </si>
  <si>
    <t>6時間</t>
    <rPh sb="1" eb="3">
      <t>ジカン</t>
    </rPh>
    <phoneticPr fontId="1"/>
  </si>
  <si>
    <t>トレアキシンは調製後3時間以内に投与終了すること</t>
    <rPh sb="7" eb="8">
      <t>チョウ</t>
    </rPh>
    <rPh sb="8" eb="9">
      <t>セイ</t>
    </rPh>
    <rPh sb="9" eb="10">
      <t>ゴ</t>
    </rPh>
    <rPh sb="11" eb="13">
      <t>ジカン</t>
    </rPh>
    <rPh sb="13" eb="15">
      <t>イナイ</t>
    </rPh>
    <rPh sb="16" eb="18">
      <t>トウヨ</t>
    </rPh>
    <rPh sb="18" eb="20">
      <t>シュウリョウ</t>
    </rPh>
    <phoneticPr fontId="1"/>
  </si>
  <si>
    <t>●</t>
    <phoneticPr fontId="1"/>
  </si>
  <si>
    <t>●</t>
    <phoneticPr fontId="1"/>
  </si>
  <si>
    <t>トレアキシンによる血管痛防止のため、トレアキシン投与時生食250mLを別ルートから同時投与することを考慮する</t>
    <rPh sb="9" eb="11">
      <t>ケッカン</t>
    </rPh>
    <rPh sb="11" eb="12">
      <t>ツウ</t>
    </rPh>
    <rPh sb="12" eb="14">
      <t>ボウシ</t>
    </rPh>
    <rPh sb="24" eb="26">
      <t>トウヨ</t>
    </rPh>
    <rPh sb="26" eb="27">
      <t>ジ</t>
    </rPh>
    <rPh sb="27" eb="29">
      <t>セイショク</t>
    </rPh>
    <rPh sb="35" eb="36">
      <t>ベツ</t>
    </rPh>
    <rPh sb="41" eb="43">
      <t>ドウジ</t>
    </rPh>
    <rPh sb="43" eb="45">
      <t>トウヨ</t>
    </rPh>
    <rPh sb="50" eb="52">
      <t>コウリョ</t>
    </rPh>
    <phoneticPr fontId="1"/>
  </si>
  <si>
    <t>リツキサン‐ベンダムスチン療法</t>
    <rPh sb="13" eb="15">
      <t>リョウホウ</t>
    </rPh>
    <phoneticPr fontId="1"/>
  </si>
  <si>
    <t>リ ン パ 腫</t>
    <rPh sb="6" eb="7">
      <t>シュ</t>
    </rPh>
    <phoneticPr fontId="1"/>
  </si>
  <si>
    <t>RB療法</t>
    <rPh sb="2" eb="4">
      <t>リョウホウ</t>
    </rPh>
    <phoneticPr fontId="1"/>
  </si>
  <si>
    <t>入力してください</t>
    <rPh sb="0" eb="2">
      <t>ニュウリョク</t>
    </rPh>
    <phoneticPr fontId="1"/>
  </si>
  <si>
    <t>SOX（胃がん）</t>
    <rPh sb="4" eb="5">
      <t>イ</t>
    </rPh>
    <phoneticPr fontId="1"/>
  </si>
  <si>
    <t>XELOX（胃がん）</t>
    <rPh sb="6" eb="7">
      <t>イ</t>
    </rPh>
    <phoneticPr fontId="1"/>
  </si>
  <si>
    <t>Weekly PTX（胃がん）</t>
    <rPh sb="11" eb="12">
      <t>イ</t>
    </rPh>
    <phoneticPr fontId="1"/>
  </si>
  <si>
    <t>DTX（胃がん）</t>
    <rPh sb="4" eb="5">
      <t>イ</t>
    </rPh>
    <phoneticPr fontId="1"/>
  </si>
  <si>
    <t>CPT‐11（胃がん）</t>
    <rPh sb="7" eb="8">
      <t>イ</t>
    </rPh>
    <phoneticPr fontId="1"/>
  </si>
  <si>
    <t>XELOX（大腸がん）</t>
    <rPh sb="6" eb="8">
      <t>ダイチョウ</t>
    </rPh>
    <phoneticPr fontId="1"/>
  </si>
  <si>
    <t>IRIS（大腸がん）</t>
    <rPh sb="5" eb="7">
      <t>ダイチョウ</t>
    </rPh>
    <phoneticPr fontId="1"/>
  </si>
  <si>
    <t>GEM（胆道がん）</t>
    <rPh sb="4" eb="6">
      <t>タンドウ</t>
    </rPh>
    <phoneticPr fontId="1"/>
  </si>
  <si>
    <t>GC（胆道がん）</t>
    <rPh sb="3" eb="5">
      <t>タンドウ</t>
    </rPh>
    <phoneticPr fontId="1"/>
  </si>
  <si>
    <t>GEM（膵臓がん）</t>
    <rPh sb="4" eb="6">
      <t>スイゾウ</t>
    </rPh>
    <phoneticPr fontId="1"/>
  </si>
  <si>
    <t>DTX（乳がん）</t>
    <rPh sb="4" eb="5">
      <t>ニュウ</t>
    </rPh>
    <phoneticPr fontId="1"/>
  </si>
  <si>
    <t>VNR（乳がん）</t>
    <rPh sb="4" eb="5">
      <t>ニュウ</t>
    </rPh>
    <phoneticPr fontId="1"/>
  </si>
  <si>
    <t>Weekly PTX（乳がん）</t>
    <rPh sb="11" eb="12">
      <t>ニュウ</t>
    </rPh>
    <phoneticPr fontId="1"/>
  </si>
  <si>
    <t>1コース</t>
    <phoneticPr fontId="1"/>
  </si>
  <si>
    <t>kg</t>
    <phoneticPr fontId="1"/>
  </si>
  <si>
    <t>SOX+Trastuzumab</t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</si>
  <si>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</si>
  <si>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</si>
  <si>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●</t>
    <phoneticPr fontId="1"/>
  </si>
  <si>
    <t>デカドロン</t>
    <phoneticPr fontId="1"/>
  </si>
  <si>
    <r>
      <t>○</t>
    </r>
    <r>
      <rPr>
        <vertAlign val="superscript"/>
        <sz val="11"/>
        <color theme="1"/>
        <rFont val="ＭＳ Ｐゴシック"/>
        <family val="3"/>
        <charset val="128"/>
        <scheme val="minor"/>
      </rPr>
      <t>＊</t>
    </r>
    <phoneticPr fontId="1"/>
  </si>
  <si>
    <t>ルート</t>
    <phoneticPr fontId="1"/>
  </si>
  <si>
    <t>グラニセトロン3mg</t>
    <phoneticPr fontId="1"/>
  </si>
  <si>
    <t>1バッグ</t>
    <phoneticPr fontId="1"/>
  </si>
  <si>
    <t>メイン</t>
    <phoneticPr fontId="1"/>
  </si>
  <si>
    <t>9.9mg</t>
    <phoneticPr fontId="1"/>
  </si>
  <si>
    <t>ハーセプチン</t>
    <phoneticPr fontId="1"/>
  </si>
  <si>
    <t>(</t>
    <phoneticPr fontId="1"/>
  </si>
  <si>
    <t>mg )</t>
    <phoneticPr fontId="1"/>
  </si>
  <si>
    <t>メイン</t>
    <phoneticPr fontId="1"/>
  </si>
  <si>
    <t>●</t>
    <phoneticPr fontId="1"/>
  </si>
  <si>
    <t>(</t>
    <phoneticPr fontId="1"/>
  </si>
  <si>
    <t>x</t>
    <phoneticPr fontId="1"/>
  </si>
  <si>
    <r>
      <t>100</t>
    </r>
    <r>
      <rPr>
        <sz val="11"/>
        <color theme="1"/>
        <rFont val="ＭＳ Ｐゴシック"/>
        <family val="2"/>
        <charset val="128"/>
        <scheme val="minor"/>
      </rP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</si>
  <si>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SOX+Trastuzumab</t>
    <phoneticPr fontId="1"/>
  </si>
  <si>
    <t>1コース</t>
    <phoneticPr fontId="1"/>
  </si>
  <si>
    <t>RAM+FOLFIRI</t>
    <phoneticPr fontId="1"/>
  </si>
  <si>
    <r>
      <t>○</t>
    </r>
    <r>
      <rPr>
        <vertAlign val="superscript"/>
        <sz val="11"/>
        <rFont val="ＭＳ Ｐゴシック"/>
        <family val="3"/>
        <charset val="128"/>
        <scheme val="minor"/>
      </rPr>
      <t>＊</t>
    </r>
    <phoneticPr fontId="1"/>
  </si>
  <si>
    <t>50mL</t>
    <phoneticPr fontId="1"/>
  </si>
  <si>
    <t>ポララミン5mg</t>
    <phoneticPr fontId="1"/>
  </si>
  <si>
    <t>1A</t>
    <phoneticPr fontId="1"/>
  </si>
  <si>
    <t>サイラムザ</t>
    <phoneticPr fontId="1"/>
  </si>
  <si>
    <t>8mg/kg</t>
    <phoneticPr fontId="1"/>
  </si>
  <si>
    <t>mg )</t>
    <phoneticPr fontId="1"/>
  </si>
  <si>
    <t>メイン</t>
    <phoneticPr fontId="1"/>
  </si>
  <si>
    <t>●</t>
    <phoneticPr fontId="1"/>
  </si>
  <si>
    <t>250mL</t>
    <phoneticPr fontId="1"/>
  </si>
  <si>
    <t>イリノテカン</t>
    <phoneticPr fontId="1"/>
  </si>
  <si>
    <r>
      <t>150mg/m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</si>
  <si>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</si>
  <si>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5‐FU</t>
    <phoneticPr fontId="1"/>
  </si>
  <si>
    <r>
      <t>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</si>
  <si>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50mL</t>
    <phoneticPr fontId="1"/>
  </si>
  <si>
    <r>
      <t>2400mg/m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</si>
  <si>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RAM+FOLFIRI</t>
    <phoneticPr fontId="1"/>
  </si>
  <si>
    <t>グラニセトロン3mg</t>
    <phoneticPr fontId="1"/>
  </si>
  <si>
    <t>１バック</t>
    <phoneticPr fontId="1"/>
  </si>
  <si>
    <t>(</t>
    <phoneticPr fontId="1"/>
  </si>
  <si>
    <t>mL )</t>
    <phoneticPr fontId="1"/>
  </si>
  <si>
    <t>5-FU投与量を入力</t>
    <rPh sb="4" eb="6">
      <t>トウヨ</t>
    </rPh>
    <rPh sb="6" eb="7">
      <t>リョウ</t>
    </rPh>
    <rPh sb="8" eb="10">
      <t>ニュウリョク</t>
    </rPh>
    <phoneticPr fontId="1"/>
  </si>
  <si>
    <t>⇒</t>
    <phoneticPr fontId="1"/>
  </si>
  <si>
    <t>mg)</t>
    <phoneticPr fontId="1"/>
  </si>
  <si>
    <t>XELOX+Trastuzumab</t>
    <phoneticPr fontId="1"/>
  </si>
  <si>
    <r>
      <t>1.36m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未満　1200mg／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ミマン</t>
    </rPh>
    <rPh sb="16" eb="17">
      <t>カイ</t>
    </rPh>
    <phoneticPr fontId="1"/>
  </si>
  <si>
    <r>
      <t>1.36m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以上1.66m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未満　1500mg／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4" eb="25">
      <t>カイ</t>
    </rPh>
    <phoneticPr fontId="1"/>
  </si>
  <si>
    <r>
      <t>1.66m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以上1.96m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未満　1800mg／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4" eb="25">
      <t>カイ</t>
    </rPh>
    <phoneticPr fontId="1"/>
  </si>
  <si>
    <r>
      <t>1.96m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未満　2100mg／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ミマン</t>
    </rPh>
    <rPh sb="16" eb="17">
      <t>カイ</t>
    </rPh>
    <phoneticPr fontId="1"/>
  </si>
  <si>
    <r>
      <t>1.31m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2</t>
    </r>
    <r>
      <rPr>
        <sz val="11"/>
        <color rgb="FFFF0000"/>
        <rFont val="ＭＳ Ｐゴシック"/>
        <family val="3"/>
        <charset val="128"/>
        <scheme val="minor"/>
      </rPr>
      <t>未満　900mg／回</t>
    </r>
    <rPh sb="6" eb="8">
      <t>ミマン</t>
    </rPh>
    <rPh sb="15" eb="16">
      <t>カイ</t>
    </rPh>
    <phoneticPr fontId="1"/>
  </si>
  <si>
    <r>
      <t>1.31m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2</t>
    </r>
    <r>
      <rPr>
        <sz val="11"/>
        <color rgb="FFFF0000"/>
        <rFont val="ＭＳ Ｐゴシック"/>
        <family val="3"/>
        <charset val="128"/>
        <scheme val="minor"/>
      </rPr>
      <t>以上1.64m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2</t>
    </r>
    <r>
      <rPr>
        <sz val="11"/>
        <color rgb="FFFF0000"/>
        <rFont val="ＭＳ Ｐゴシック"/>
        <family val="3"/>
        <charset val="128"/>
        <scheme val="minor"/>
      </rPr>
      <t>未満　1200mg／回</t>
    </r>
    <rPh sb="6" eb="8">
      <t>イジョウ</t>
    </rPh>
    <rPh sb="14" eb="16">
      <t>ミマン</t>
    </rPh>
    <rPh sb="24" eb="25">
      <t>カイ</t>
    </rPh>
    <phoneticPr fontId="1"/>
  </si>
  <si>
    <r>
      <t>1.64m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2</t>
    </r>
    <r>
      <rPr>
        <sz val="11"/>
        <color rgb="FFFF0000"/>
        <rFont val="ＭＳ Ｐゴシック"/>
        <family val="3"/>
        <charset val="128"/>
        <scheme val="minor"/>
      </rPr>
      <t>未満　1500mg／回</t>
    </r>
    <rPh sb="6" eb="8">
      <t>ミマン</t>
    </rPh>
    <rPh sb="16" eb="17">
      <t>カイ</t>
    </rPh>
    <phoneticPr fontId="1"/>
  </si>
  <si>
    <r>
      <t>1.25m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未満　40mg／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ミマン</t>
    </rPh>
    <rPh sb="14" eb="15">
      <t>カイ</t>
    </rPh>
    <phoneticPr fontId="1"/>
  </si>
  <si>
    <r>
      <t>1.25m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以上1.50m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未満</t>
    </r>
    <r>
      <rPr>
        <sz val="11"/>
        <color theme="1"/>
        <rFont val="ＭＳ Ｐゴシック"/>
        <family val="2"/>
        <charset val="128"/>
        <scheme val="minor"/>
      </rPr>
      <t>　50mg／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2" eb="23">
      <t>カイ</t>
    </rPh>
    <phoneticPr fontId="1"/>
  </si>
  <si>
    <r>
      <t>1.50m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未満　60mg／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ミマン</t>
    </rPh>
    <rPh sb="14" eb="15">
      <t>カイ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</si>
  <si>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2×</t>
    </r>
    <r>
      <rPr>
        <sz val="11"/>
        <color theme="1"/>
        <rFont val="ＭＳ Ｐゴシック"/>
        <family val="2"/>
        <charset val="128"/>
        <scheme val="minor"/>
      </rPr>
      <t>朝・夕食後</t>
    </r>
    <rPh sb="2" eb="3">
      <t>アサ</t>
    </rPh>
    <rPh sb="4" eb="7">
      <t>ユウショクゴ</t>
    </rPh>
    <phoneticPr fontId="1"/>
  </si>
  <si>
    <t>SOX</t>
    <phoneticPr fontId="1"/>
  </si>
  <si>
    <t>BEV+SOX</t>
    <phoneticPr fontId="1"/>
  </si>
  <si>
    <t>SOX（大腸がん）</t>
    <rPh sb="4" eb="6">
      <t>ダイチョウ</t>
    </rPh>
    <phoneticPr fontId="1"/>
  </si>
  <si>
    <r>
      <t>130</t>
    </r>
    <r>
      <rPr>
        <sz val="11"/>
        <color theme="1"/>
        <rFont val="ＭＳ Ｐゴシック"/>
        <family val="2"/>
        <charset val="128"/>
        <scheme val="minor"/>
      </rP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</si>
  <si>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BEV+SOX</t>
    <phoneticPr fontId="1"/>
  </si>
  <si>
    <t>(</t>
    <phoneticPr fontId="1"/>
  </si>
  <si>
    <t>肝癌</t>
    <rPh sb="0" eb="1">
      <t>カン</t>
    </rPh>
    <rPh sb="1" eb="2">
      <t>ガン</t>
    </rPh>
    <phoneticPr fontId="1"/>
  </si>
  <si>
    <t>アイエーコール</t>
    <phoneticPr fontId="1"/>
  </si>
  <si>
    <t>アイエーコール</t>
    <phoneticPr fontId="1"/>
  </si>
  <si>
    <t>必要量</t>
    <rPh sb="0" eb="2">
      <t>ヒツヨウ</t>
    </rPh>
    <rPh sb="2" eb="3">
      <t>リョウ</t>
    </rPh>
    <phoneticPr fontId="1"/>
  </si>
  <si>
    <t>-</t>
    <phoneticPr fontId="1"/>
  </si>
  <si>
    <t>-</t>
    <phoneticPr fontId="1"/>
  </si>
  <si>
    <t>動注</t>
    <rPh sb="0" eb="2">
      <t>ドウチュウ</t>
    </rPh>
    <phoneticPr fontId="1"/>
  </si>
  <si>
    <t>S‐1+CDDP</t>
    <phoneticPr fontId="1"/>
  </si>
  <si>
    <t>mFOLFOX6（外来用）</t>
    <rPh sb="9" eb="12">
      <t>ガイライヨウ</t>
    </rPh>
    <phoneticPr fontId="1"/>
  </si>
  <si>
    <t>mFOLFOX6(外来用）</t>
    <rPh sb="9" eb="12">
      <t>ガイライヨウ</t>
    </rPh>
    <phoneticPr fontId="1"/>
  </si>
  <si>
    <t>BEV+mFOLFOX6（外来用）</t>
    <rPh sb="13" eb="16">
      <t>ガイライヨウ</t>
    </rPh>
    <phoneticPr fontId="1"/>
  </si>
  <si>
    <t>P‐mab+mFOLFOX6（外来用）</t>
    <rPh sb="15" eb="18">
      <t>ガイライヨウ</t>
    </rPh>
    <phoneticPr fontId="1"/>
  </si>
  <si>
    <t>FOLFIRI（外来用）</t>
    <rPh sb="8" eb="11">
      <t>ガイライヨウ</t>
    </rPh>
    <phoneticPr fontId="1"/>
  </si>
  <si>
    <t>大腸癌（外来専用）</t>
    <rPh sb="0" eb="2">
      <t>ダイチョウ</t>
    </rPh>
    <rPh sb="2" eb="3">
      <t>ガン</t>
    </rPh>
    <rPh sb="4" eb="6">
      <t>ガイライ</t>
    </rPh>
    <rPh sb="6" eb="8">
      <t>センヨウ</t>
    </rPh>
    <phoneticPr fontId="1"/>
  </si>
  <si>
    <t>BEV+FOLFIRI（外来用）</t>
    <rPh sb="12" eb="15">
      <t>ガイライヨウ</t>
    </rPh>
    <phoneticPr fontId="1"/>
  </si>
  <si>
    <t>P‐mab+FOLFIRI（外来用）</t>
    <rPh sb="14" eb="17">
      <t>ガイライヨウ</t>
    </rPh>
    <phoneticPr fontId="1"/>
  </si>
  <si>
    <t>RAM+FOLFIRI（外来用）</t>
    <rPh sb="12" eb="15">
      <t>ガイライヨウ</t>
    </rPh>
    <phoneticPr fontId="1"/>
  </si>
  <si>
    <t>FOLFIRINOX（外来用）</t>
    <rPh sb="11" eb="14">
      <t>ガイライヨウ</t>
    </rPh>
    <phoneticPr fontId="1"/>
  </si>
  <si>
    <t>デカドロン</t>
    <phoneticPr fontId="1"/>
  </si>
  <si>
    <t>生食</t>
    <rPh sb="0" eb="2">
      <t>セイショク</t>
    </rPh>
    <phoneticPr fontId="1"/>
  </si>
  <si>
    <t>50mL</t>
    <phoneticPr fontId="1"/>
  </si>
  <si>
    <r>
      <t>100mg/m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</si>
  <si>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mL )</t>
    <phoneticPr fontId="1"/>
  </si>
  <si>
    <r>
      <t>20mg/m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</si>
  <si>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Weekly nab-PTX</t>
    <phoneticPr fontId="1"/>
  </si>
  <si>
    <t>Weekly nab-PTX</t>
    <phoneticPr fontId="1"/>
  </si>
  <si>
    <t>オプジーボ</t>
    <phoneticPr fontId="1"/>
  </si>
  <si>
    <t>100mL</t>
    <phoneticPr fontId="1"/>
  </si>
  <si>
    <t>オプジーボ</t>
    <phoneticPr fontId="1"/>
  </si>
  <si>
    <t>フィルター付きの輸液セットを使用</t>
    <rPh sb="5" eb="6">
      <t>ツ</t>
    </rPh>
    <rPh sb="8" eb="10">
      <t>ユエキ</t>
    </rPh>
    <rPh sb="14" eb="16">
      <t>シヨウ</t>
    </rPh>
    <phoneticPr fontId="1"/>
  </si>
  <si>
    <t>オプジーボ（3rd line以降）</t>
    <rPh sb="14" eb="16">
      <t>イコウ</t>
    </rPh>
    <phoneticPr fontId="1"/>
  </si>
  <si>
    <t>BEV+ロンサーフ</t>
    <phoneticPr fontId="1"/>
  </si>
  <si>
    <t>5mg/kg</t>
    <phoneticPr fontId="1"/>
  </si>
  <si>
    <t>ロンサーフ</t>
    <phoneticPr fontId="1"/>
  </si>
  <si>
    <r>
      <t>1.07m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未満　35mg／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ミマン</t>
    </rPh>
    <rPh sb="14" eb="15">
      <t>カイ</t>
    </rPh>
    <phoneticPr fontId="1"/>
  </si>
  <si>
    <r>
      <t>1.07m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以上1.23m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未満</t>
    </r>
    <r>
      <rPr>
        <sz val="11"/>
        <color theme="1"/>
        <rFont val="ＭＳ Ｐゴシック"/>
        <family val="2"/>
        <charset val="128"/>
        <scheme val="minor"/>
      </rPr>
      <t>　40mg／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2" eb="23">
      <t>カイ</t>
    </rPh>
    <phoneticPr fontId="1"/>
  </si>
  <si>
    <r>
      <t>1.23m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以上1.38m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未満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45</t>
    </r>
    <r>
      <rPr>
        <sz val="11"/>
        <color theme="1"/>
        <rFont val="ＭＳ Ｐゴシック"/>
        <family val="2"/>
        <charset val="128"/>
        <scheme val="minor"/>
      </rPr>
      <t>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2" eb="23">
      <t>カイ</t>
    </rPh>
    <phoneticPr fontId="1"/>
  </si>
  <si>
    <r>
      <t>1.38m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以上1.53m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未満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50</t>
    </r>
    <r>
      <rPr>
        <sz val="11"/>
        <color theme="1"/>
        <rFont val="ＭＳ Ｐゴシック"/>
        <family val="2"/>
        <charset val="128"/>
        <scheme val="minor"/>
      </rPr>
      <t>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2" eb="23">
      <t>カイ</t>
    </rPh>
    <phoneticPr fontId="1"/>
  </si>
  <si>
    <r>
      <t>1.53m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以上1.69m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未満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55</t>
    </r>
    <r>
      <rPr>
        <sz val="11"/>
        <color theme="1"/>
        <rFont val="ＭＳ Ｐゴシック"/>
        <family val="2"/>
        <charset val="128"/>
        <scheme val="minor"/>
      </rPr>
      <t>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2" eb="23">
      <t>カイ</t>
    </rPh>
    <phoneticPr fontId="1"/>
  </si>
  <si>
    <r>
      <t>1.69m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以上1.84m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未満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60</t>
    </r>
    <r>
      <rPr>
        <sz val="11"/>
        <color theme="1"/>
        <rFont val="ＭＳ Ｐゴシック"/>
        <family val="2"/>
        <charset val="128"/>
        <scheme val="minor"/>
      </rPr>
      <t>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2" eb="23">
      <t>カイ</t>
    </rPh>
    <phoneticPr fontId="1"/>
  </si>
  <si>
    <r>
      <t>1.84m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以上1.99m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未満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65</t>
    </r>
    <r>
      <rPr>
        <sz val="11"/>
        <color theme="1"/>
        <rFont val="ＭＳ Ｐゴシック"/>
        <family val="2"/>
        <charset val="128"/>
        <scheme val="minor"/>
      </rPr>
      <t>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2" eb="23">
      <t>カイ</t>
    </rPh>
    <phoneticPr fontId="1"/>
  </si>
  <si>
    <r>
      <t>1.99m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以上2.15m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未満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70</t>
    </r>
    <r>
      <rPr>
        <sz val="11"/>
        <color theme="1"/>
        <rFont val="ＭＳ Ｐゴシック"/>
        <family val="2"/>
        <charset val="128"/>
        <scheme val="minor"/>
      </rPr>
      <t>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6">
      <t>ミマン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</si>
  <si>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2.15</t>
    </r>
    <r>
      <rPr>
        <sz val="11"/>
        <color theme="1"/>
        <rFont val="ＭＳ Ｐゴシック"/>
        <family val="2"/>
        <charset val="128"/>
        <scheme val="minor"/>
      </rP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75</t>
    </r>
    <r>
      <rPr>
        <sz val="11"/>
        <color theme="1"/>
        <rFont val="ＭＳ Ｐゴシック"/>
        <family val="2"/>
        <charset val="128"/>
        <scheme val="minor"/>
      </rPr>
      <t>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5">
      <t>カイ</t>
    </rPh>
    <phoneticPr fontId="1"/>
  </si>
  <si>
    <t>軽度度催吐性リスク</t>
    <rPh sb="0" eb="2">
      <t>ケイド</t>
    </rPh>
    <rPh sb="2" eb="3">
      <t>ド</t>
    </rPh>
    <rPh sb="3" eb="5">
      <t>サイト</t>
    </rPh>
    <rPh sb="5" eb="6">
      <t>セイ</t>
    </rPh>
    <phoneticPr fontId="1"/>
  </si>
  <si>
    <t>BEV+ロンサーフ（3rd line以降）</t>
    <rPh sb="18" eb="20">
      <t>イコウ</t>
    </rPh>
    <phoneticPr fontId="1"/>
  </si>
  <si>
    <t>3次治療以降であることを確認</t>
    <rPh sb="1" eb="2">
      <t>ジ</t>
    </rPh>
    <rPh sb="2" eb="4">
      <t>チリョウ</t>
    </rPh>
    <rPh sb="4" eb="6">
      <t>イコウ</t>
    </rPh>
    <rPh sb="12" eb="14">
      <t>カクニン</t>
    </rPh>
    <phoneticPr fontId="1"/>
  </si>
  <si>
    <t>S-1+DTX</t>
    <phoneticPr fontId="1"/>
  </si>
  <si>
    <r>
      <t>40</t>
    </r>
    <r>
      <rPr>
        <sz val="11"/>
        <color theme="1"/>
        <rFont val="ＭＳ Ｐゴシック"/>
        <family val="2"/>
        <charset val="128"/>
        <scheme val="minor"/>
      </rP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</si>
  <si>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r>
      <t>1.50m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以上</t>
    </r>
    <r>
      <rPr>
        <sz val="11"/>
        <color theme="1"/>
        <rFont val="ＭＳ Ｐゴシック"/>
        <family val="2"/>
        <charset val="128"/>
        <scheme val="minor"/>
      </rPr>
      <t>　60mg／</t>
    </r>
    <r>
      <rPr>
        <sz val="11"/>
        <color rgb="FFFF0000"/>
        <rFont val="ＭＳ Ｐゴシック"/>
        <family val="3"/>
        <charset val="128"/>
        <scheme val="minor"/>
      </rPr>
      <t>回</t>
    </r>
    <rPh sb="6" eb="8">
      <t>イジョウ</t>
    </rPh>
    <rPh sb="14" eb="15">
      <t>カイ</t>
    </rPh>
    <phoneticPr fontId="1"/>
  </si>
  <si>
    <r>
      <t>25mL/m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</si>
  <si>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mL)</t>
    <phoneticPr fontId="1"/>
  </si>
  <si>
    <t>（同時開始）</t>
    <phoneticPr fontId="1"/>
  </si>
  <si>
    <t>（レボノリナートと同時開始）</t>
    <rPh sb="9" eb="11">
      <t>ドウジ</t>
    </rPh>
    <rPh sb="11" eb="13">
      <t>カイシ</t>
    </rPh>
    <phoneticPr fontId="1"/>
  </si>
  <si>
    <t>（オキサリプラチンと同時開始）</t>
    <rPh sb="10" eb="12">
      <t>ドウジ</t>
    </rPh>
    <rPh sb="12" eb="14">
      <t>カイシ</t>
    </rPh>
    <phoneticPr fontId="1"/>
  </si>
  <si>
    <t>（レボホリナートと同時開始）</t>
    <phoneticPr fontId="1"/>
  </si>
  <si>
    <t>（オキサリプラチンと同時開始）</t>
    <phoneticPr fontId="1"/>
  </si>
  <si>
    <t>（オキサリプラチンと同時開始）</t>
    <phoneticPr fontId="1"/>
  </si>
  <si>
    <t>（レボホリナートと同時開始）</t>
    <phoneticPr fontId="1"/>
  </si>
  <si>
    <t>（レボホリナートと同時開始）</t>
    <phoneticPr fontId="1"/>
  </si>
  <si>
    <t>（レボホリナートと同時開始）</t>
    <phoneticPr fontId="1"/>
  </si>
  <si>
    <t>（イリノテカンと同時開始）</t>
    <phoneticPr fontId="1"/>
  </si>
  <si>
    <t>（レボホリナートと同時開始）</t>
    <phoneticPr fontId="1"/>
  </si>
  <si>
    <t>mFOLFOX6</t>
    <phoneticPr fontId="1"/>
  </si>
  <si>
    <t>240mg</t>
    <phoneticPr fontId="1"/>
  </si>
  <si>
    <t xml:space="preserve"> )</t>
    <phoneticPr fontId="1"/>
  </si>
  <si>
    <t>固定用量</t>
    <rPh sb="0" eb="2">
      <t>コテイ</t>
    </rPh>
    <rPh sb="2" eb="4">
      <t>ヨウリョウ</t>
    </rPh>
    <phoneticPr fontId="1"/>
  </si>
  <si>
    <t>]</t>
    <phoneticPr fontId="1"/>
  </si>
  <si>
    <t>悪性神経膠腫</t>
    <rPh sb="0" eb="2">
      <t>アクセイ</t>
    </rPh>
    <rPh sb="2" eb="4">
      <t>シンケイ</t>
    </rPh>
    <rPh sb="4" eb="6">
      <t>コウシュ</t>
    </rPh>
    <phoneticPr fontId="1"/>
  </si>
  <si>
    <t>アバスチン</t>
    <phoneticPr fontId="1"/>
  </si>
  <si>
    <t>内服5日間で終了</t>
    <rPh sb="0" eb="2">
      <t>ナイフク</t>
    </rPh>
    <rPh sb="3" eb="5">
      <t>カカン</t>
    </rPh>
    <rPh sb="6" eb="8">
      <t>シュウリョウ</t>
    </rPh>
    <phoneticPr fontId="1"/>
  </si>
  <si>
    <t>＊テモゾロミドを併用する場合がある</t>
    <rPh sb="8" eb="10">
      <t>ヘイヨウ</t>
    </rPh>
    <rPh sb="12" eb="14">
      <t>バアイ</t>
    </rPh>
    <phoneticPr fontId="1"/>
  </si>
  <si>
    <t>100mL</t>
    <phoneticPr fontId="1"/>
  </si>
  <si>
    <t>＊day15にアバスチン2クール目投与</t>
    <rPh sb="16" eb="17">
      <t>メ</t>
    </rPh>
    <rPh sb="17" eb="19">
      <t>トウヨ</t>
    </rPh>
    <phoneticPr fontId="1"/>
  </si>
  <si>
    <t>2回目60分、3回目30分</t>
    <rPh sb="1" eb="3">
      <t>カイメ</t>
    </rPh>
    <rPh sb="5" eb="6">
      <t>フン</t>
    </rPh>
    <rPh sb="8" eb="10">
      <t>カイメ</t>
    </rPh>
    <rPh sb="12" eb="13">
      <t>フン</t>
    </rPh>
    <phoneticPr fontId="1"/>
  </si>
  <si>
    <t>初回90分</t>
    <rPh sb="0" eb="2">
      <t>ショカイ</t>
    </rPh>
    <rPh sb="4" eb="5">
      <t>フン</t>
    </rPh>
    <phoneticPr fontId="1"/>
  </si>
  <si>
    <t>最小度催吐性リスク</t>
    <rPh sb="0" eb="2">
      <t>サイショウ</t>
    </rPh>
    <rPh sb="2" eb="3">
      <t>ド</t>
    </rPh>
    <phoneticPr fontId="1"/>
  </si>
  <si>
    <r>
      <t>15</t>
    </r>
    <r>
      <rPr>
        <sz val="11"/>
        <color theme="1"/>
        <rFont val="ＭＳ Ｐゴシック"/>
        <family val="2"/>
        <charset val="128"/>
        <scheme val="minor"/>
      </rPr>
      <t>mg/kg</t>
    </r>
    <phoneticPr fontId="1"/>
  </si>
  <si>
    <r>
      <t>10</t>
    </r>
    <r>
      <rPr>
        <sz val="11"/>
        <color theme="1"/>
        <rFont val="ＭＳ Ｐゴシック"/>
        <family val="2"/>
        <charset val="128"/>
        <scheme val="minor"/>
      </rPr>
      <t>mg/kg</t>
    </r>
    <phoneticPr fontId="1"/>
  </si>
  <si>
    <t>アバスチン(2week)</t>
    <phoneticPr fontId="1"/>
  </si>
  <si>
    <t>アバスチン(3week)</t>
    <phoneticPr fontId="1"/>
  </si>
  <si>
    <t>テモゾロミド
　　20mgカプセル
　　100mgカプセル</t>
    <phoneticPr fontId="1"/>
  </si>
  <si>
    <r>
      <t>150～200mg/m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</si>
  <si>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(</t>
    <phoneticPr fontId="1"/>
  </si>
  <si>
    <t>mg)</t>
    <phoneticPr fontId="1"/>
  </si>
  <si>
    <t>～</t>
    <phoneticPr fontId="1"/>
  </si>
  <si>
    <t>1日1回
1～5日間内服　23日間休薬
（1クール28日間）</t>
    <rPh sb="1" eb="2">
      <t>ニチ</t>
    </rPh>
    <rPh sb="3" eb="4">
      <t>カイ</t>
    </rPh>
    <rPh sb="9" eb="10">
      <t>ニチ</t>
    </rPh>
    <rPh sb="10" eb="11">
      <t>カン</t>
    </rPh>
    <rPh sb="11" eb="13">
      <t>ナイフク</t>
    </rPh>
    <rPh sb="16" eb="17">
      <t>ニチ</t>
    </rPh>
    <rPh sb="17" eb="18">
      <t>カン</t>
    </rPh>
    <rPh sb="18" eb="20">
      <t>キュウヤク</t>
    </rPh>
    <rPh sb="28" eb="29">
      <t>ニチ</t>
    </rPh>
    <rPh sb="29" eb="30">
      <t>カン</t>
    </rPh>
    <phoneticPr fontId="1"/>
  </si>
  <si>
    <t>ベクティビックス</t>
    <phoneticPr fontId="1"/>
  </si>
  <si>
    <t>6mg/kg</t>
    <phoneticPr fontId="1"/>
  </si>
  <si>
    <t>P-mab+XELOX</t>
    <phoneticPr fontId="1"/>
  </si>
  <si>
    <t>P-mab+XELOX</t>
    <phoneticPr fontId="1"/>
  </si>
  <si>
    <t>42日間</t>
    <rPh sb="2" eb="4">
      <t>カカン</t>
    </rPh>
    <phoneticPr fontId="1"/>
  </si>
  <si>
    <t>高度催吐性リスク</t>
    <rPh sb="0" eb="2">
      <t>コウド</t>
    </rPh>
    <rPh sb="1" eb="2">
      <t>ド</t>
    </rPh>
    <rPh sb="2" eb="5">
      <t>サイトセイ</t>
    </rPh>
    <phoneticPr fontId="1"/>
  </si>
  <si>
    <t>STZ(weekly）</t>
    <phoneticPr fontId="1"/>
  </si>
  <si>
    <t>500ml</t>
    <phoneticPr fontId="1"/>
  </si>
  <si>
    <t>90分</t>
    <rPh sb="2" eb="3">
      <t>フン</t>
    </rPh>
    <phoneticPr fontId="1"/>
  </si>
  <si>
    <t>150mg</t>
    <phoneticPr fontId="1"/>
  </si>
  <si>
    <t>30分</t>
    <rPh sb="2" eb="3">
      <t>プン</t>
    </rPh>
    <phoneticPr fontId="1"/>
  </si>
  <si>
    <t>アロキシバック</t>
    <phoneticPr fontId="1"/>
  </si>
  <si>
    <t>0.75mg/50ml</t>
    <phoneticPr fontId="1"/>
  </si>
  <si>
    <t>デカドロン注</t>
    <rPh sb="5" eb="6">
      <t>チュウ</t>
    </rPh>
    <phoneticPr fontId="1"/>
  </si>
  <si>
    <t>6.6mg2ml</t>
    <phoneticPr fontId="1"/>
  </si>
  <si>
    <t>ザノサー</t>
    <phoneticPr fontId="1"/>
  </si>
  <si>
    <t>100mL</t>
    <phoneticPr fontId="1"/>
  </si>
  <si>
    <t>1000mg/㎡</t>
    <phoneticPr fontId="1"/>
  </si>
  <si>
    <t>（</t>
    <phoneticPr fontId="1"/>
  </si>
  <si>
    <t>ｍｇ）</t>
    <phoneticPr fontId="1"/>
  </si>
  <si>
    <t>ラクテック</t>
    <phoneticPr fontId="1"/>
  </si>
  <si>
    <t>ラシックス注</t>
    <rPh sb="5" eb="6">
      <t>チュウ</t>
    </rPh>
    <phoneticPr fontId="1"/>
  </si>
  <si>
    <t>～</t>
    <phoneticPr fontId="1"/>
  </si>
  <si>
    <t>膵・消化管神経内分泌腫瘍</t>
    <rPh sb="0" eb="1">
      <t>スイ</t>
    </rPh>
    <rPh sb="2" eb="5">
      <t>ショウカカン</t>
    </rPh>
    <rPh sb="5" eb="7">
      <t>シンケイ</t>
    </rPh>
    <rPh sb="7" eb="10">
      <t>ナイブンピツ</t>
    </rPh>
    <rPh sb="10" eb="12">
      <t>シュヨウ</t>
    </rPh>
    <phoneticPr fontId="1"/>
  </si>
  <si>
    <t>STZ(weekly)</t>
    <phoneticPr fontId="1"/>
  </si>
  <si>
    <t>50ml</t>
    <phoneticPr fontId="1"/>
  </si>
  <si>
    <t>120分</t>
    <rPh sb="3" eb="4">
      <t>フン</t>
    </rPh>
    <phoneticPr fontId="1"/>
  </si>
  <si>
    <t>ルートキープ</t>
    <phoneticPr fontId="1"/>
  </si>
  <si>
    <t>STZ(Daily)</t>
    <phoneticPr fontId="1"/>
  </si>
  <si>
    <t>STZ(Daily）</t>
    <phoneticPr fontId="1"/>
  </si>
  <si>
    <t>プロイメンド</t>
    <phoneticPr fontId="1"/>
  </si>
  <si>
    <t>20mg/2ml</t>
    <phoneticPr fontId="1"/>
  </si>
  <si>
    <t>GEM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</si>
</sst>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;[Red]0.00"/>
    <numFmt numFmtId="177" formatCode="0;[Red]0"/>
    <numFmt numFmtId="178" formatCode="0.00_ "/>
    <numFmt numFmtId="179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vertAlign val="superscript"/>
      <sz val="11"/>
      <color rgb="FFFF00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darkUp"/>
    </fill>
    <fill>
      <patternFill patternType="solid">
        <fgColor theme="2"/>
        <bgColor indexed="64"/>
      </patternFill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auto="1"/>
        <bgColor indexed="64"/>
      </patternFill>
    </fill>
    <fill>
      <patternFill patternType="gray0625"/>
    </fill>
    <fill>
      <patternFill patternType="lightHorizontal"/>
    </fill>
    <fill>
      <patternFill patternType="gray0625">
        <bgColor auto="1"/>
      </patternFill>
    </fill>
    <fill>
      <patternFill patternType="lightHorizontal">
        <bgColor auto="1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13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1" xfId="0" applyFont="1" applyFill="1" applyBorder="1">
      <alignment vertical="center"/>
    </xf>
    <xf numFmtId="0" fontId="3" fillId="0" borderId="9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13" xfId="0" applyNumberFormat="1" applyFont="1" applyBorder="1" applyAlignment="1">
      <alignment horizontal="left" vertical="center"/>
    </xf>
    <xf numFmtId="0" fontId="3" fillId="4" borderId="9" xfId="0" applyFont="1" applyFill="1" applyBorder="1">
      <alignment vertical="center"/>
    </xf>
    <xf numFmtId="0" fontId="7" fillId="4" borderId="5" xfId="0" applyFont="1" applyFill="1" applyBorder="1" applyAlignment="1">
      <alignment horizontal="right" vertical="center"/>
    </xf>
    <xf numFmtId="176" fontId="7" fillId="4" borderId="5" xfId="0" applyNumberFormat="1" applyFont="1" applyFill="1" applyBorder="1" applyAlignment="1">
      <alignment horizontal="right" vertical="center"/>
    </xf>
    <xf numFmtId="176" fontId="7" fillId="4" borderId="6" xfId="0" applyNumberFormat="1" applyFont="1" applyFill="1" applyBorder="1" applyAlignment="1">
      <alignment horizontal="left" vertical="center"/>
    </xf>
    <xf numFmtId="0" fontId="3" fillId="4" borderId="11" xfId="0" applyFont="1" applyFill="1" applyBorder="1">
      <alignment vertical="center"/>
    </xf>
    <xf numFmtId="0" fontId="3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4" borderId="9" xfId="0" applyFill="1" applyBorder="1">
      <alignment vertical="center"/>
    </xf>
    <xf numFmtId="0" fontId="9" fillId="4" borderId="10" xfId="0" applyFont="1" applyFill="1" applyBorder="1" applyAlignment="1">
      <alignment horizontal="right" vertical="center"/>
    </xf>
    <xf numFmtId="0" fontId="0" fillId="4" borderId="11" xfId="0" applyFill="1" applyBorder="1">
      <alignment vertical="center"/>
    </xf>
    <xf numFmtId="0" fontId="0" fillId="4" borderId="12" xfId="0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4" borderId="9" xfId="0" applyFont="1" applyFill="1" applyBorder="1" applyAlignment="1">
      <alignment horizontal="left" vertical="center" shrinkToFit="1"/>
    </xf>
    <xf numFmtId="0" fontId="3" fillId="6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right" vertical="center" shrinkToFi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right" vertical="center"/>
    </xf>
    <xf numFmtId="176" fontId="7" fillId="4" borderId="7" xfId="0" applyNumberFormat="1" applyFont="1" applyFill="1" applyBorder="1" applyAlignment="1">
      <alignment horizontal="right" vertical="center"/>
    </xf>
    <xf numFmtId="176" fontId="7" fillId="4" borderId="8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4" borderId="9" xfId="0" applyFont="1" applyFill="1" applyBorder="1" applyAlignment="1">
      <alignment horizontal="left" vertical="center" shrinkToFit="1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9" xfId="0" applyBorder="1" applyAlignment="1">
      <alignment vertical="center" shrinkToFit="1"/>
    </xf>
    <xf numFmtId="0" fontId="3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4" borderId="9" xfId="0" applyFill="1" applyBorder="1" applyAlignment="1">
      <alignment horizontal="left" vertical="center" shrinkToFit="1"/>
    </xf>
    <xf numFmtId="0" fontId="0" fillId="4" borderId="11" xfId="0" applyFill="1" applyBorder="1" applyAlignment="1">
      <alignment horizontal="left" vertical="center"/>
    </xf>
    <xf numFmtId="0" fontId="6" fillId="4" borderId="12" xfId="0" applyFont="1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0" xfId="0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176" fontId="7" fillId="4" borderId="13" xfId="0" applyNumberFormat="1" applyFont="1" applyFill="1" applyBorder="1" applyAlignment="1">
      <alignment horizontal="left" vertical="center"/>
    </xf>
    <xf numFmtId="176" fontId="7" fillId="4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3" fillId="0" borderId="20" xfId="0" applyFont="1" applyBorder="1">
      <alignment vertical="center"/>
    </xf>
    <xf numFmtId="0" fontId="3" fillId="4" borderId="11" xfId="0" applyFont="1" applyFill="1" applyBorder="1" applyAlignment="1">
      <alignment horizontal="center"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3" fillId="4" borderId="4" xfId="0" applyFont="1" applyFill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>
      <alignment horizontal="right" vertical="center"/>
    </xf>
    <xf numFmtId="0" fontId="0" fillId="4" borderId="15" xfId="0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/>
    </xf>
    <xf numFmtId="0" fontId="0" fillId="0" borderId="13" xfId="0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left" vertical="center" shrinkToFit="1"/>
    </xf>
    <xf numFmtId="0" fontId="9" fillId="4" borderId="7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17" borderId="9" xfId="0" applyFont="1" applyFill="1" applyBorder="1">
      <alignment vertical="center"/>
    </xf>
    <xf numFmtId="0" fontId="7" fillId="17" borderId="5" xfId="0" applyFont="1" applyFill="1" applyBorder="1" applyAlignment="1">
      <alignment horizontal="right" vertical="center"/>
    </xf>
    <xf numFmtId="176" fontId="7" fillId="17" borderId="5" xfId="0" applyNumberFormat="1" applyFont="1" applyFill="1" applyBorder="1" applyAlignment="1">
      <alignment horizontal="right" vertical="center"/>
    </xf>
    <xf numFmtId="176" fontId="7" fillId="17" borderId="6" xfId="0" applyNumberFormat="1" applyFont="1" applyFill="1" applyBorder="1" applyAlignment="1">
      <alignment horizontal="left" vertical="center"/>
    </xf>
    <xf numFmtId="0" fontId="3" fillId="17" borderId="11" xfId="0" applyFont="1" applyFill="1" applyBorder="1">
      <alignment vertical="center"/>
    </xf>
    <xf numFmtId="0" fontId="3" fillId="17" borderId="7" xfId="0" applyFont="1" applyFill="1" applyBorder="1" applyAlignment="1">
      <alignment horizontal="right" vertical="center"/>
    </xf>
    <xf numFmtId="0" fontId="4" fillId="17" borderId="7" xfId="0" applyFont="1" applyFill="1" applyBorder="1" applyAlignment="1">
      <alignment horizontal="right" vertical="center"/>
    </xf>
    <xf numFmtId="0" fontId="4" fillId="17" borderId="8" xfId="0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right" vertical="center"/>
    </xf>
    <xf numFmtId="0" fontId="4" fillId="17" borderId="3" xfId="0" applyFont="1" applyFill="1" applyBorder="1" applyAlignment="1">
      <alignment horizontal="right" vertical="center"/>
    </xf>
    <xf numFmtId="0" fontId="4" fillId="17" borderId="4" xfId="0" applyFont="1" applyFill="1" applyBorder="1" applyAlignment="1">
      <alignment horizontal="right" vertical="center"/>
    </xf>
    <xf numFmtId="0" fontId="3" fillId="17" borderId="1" xfId="0" applyFont="1" applyFill="1" applyBorder="1">
      <alignment vertical="center"/>
    </xf>
    <xf numFmtId="0" fontId="14" fillId="0" borderId="15" xfId="1" applyFont="1" applyBorder="1">
      <alignment vertical="center"/>
    </xf>
    <xf numFmtId="0" fontId="0" fillId="4" borderId="10" xfId="0" applyFill="1" applyBorder="1" applyAlignment="1">
      <alignment horizontal="right" vertical="center" shrinkToFit="1"/>
    </xf>
    <xf numFmtId="0" fontId="0" fillId="4" borderId="16" xfId="0" applyFill="1" applyBorder="1" applyAlignment="1">
      <alignment horizontal="right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right" vertical="center"/>
    </xf>
    <xf numFmtId="0" fontId="3" fillId="17" borderId="10" xfId="0" applyFont="1" applyFill="1" applyBorder="1" applyAlignment="1">
      <alignment horizontal="right" vertical="center"/>
    </xf>
    <xf numFmtId="0" fontId="3" fillId="17" borderId="12" xfId="0" applyFont="1" applyFill="1" applyBorder="1" applyAlignment="1">
      <alignment horizontal="right" vertical="center"/>
    </xf>
    <xf numFmtId="0" fontId="3" fillId="17" borderId="2" xfId="0" applyFont="1" applyFill="1" applyBorder="1" applyAlignment="1">
      <alignment horizontal="right" vertical="center"/>
    </xf>
    <xf numFmtId="0" fontId="12" fillId="0" borderId="9" xfId="1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6" fillId="4" borderId="2" xfId="0" applyFont="1" applyFill="1" applyBorder="1" applyAlignment="1">
      <alignment horizontal="right" vertical="center"/>
    </xf>
    <xf numFmtId="0" fontId="3" fillId="4" borderId="15" xfId="0" applyFont="1" applyFill="1" applyBorder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0" fontId="14" fillId="0" borderId="11" xfId="1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6" fontId="7" fillId="4" borderId="5" xfId="0" applyNumberFormat="1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177" fontId="16" fillId="0" borderId="6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7" fillId="4" borderId="5" xfId="0" applyNumberFormat="1" applyFont="1" applyFill="1" applyBorder="1" applyAlignment="1">
      <alignment horizontal="center" vertical="center"/>
    </xf>
    <xf numFmtId="177" fontId="16" fillId="4" borderId="6" xfId="0" applyNumberFormat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/>
    </xf>
    <xf numFmtId="176" fontId="7" fillId="17" borderId="5" xfId="0" applyNumberFormat="1" applyFont="1" applyFill="1" applyBorder="1" applyAlignment="1">
      <alignment horizontal="left" vertical="center"/>
    </xf>
    <xf numFmtId="0" fontId="4" fillId="17" borderId="7" xfId="0" applyFont="1" applyFill="1" applyBorder="1" applyAlignment="1">
      <alignment horizontal="left" vertical="center"/>
    </xf>
    <xf numFmtId="177" fontId="16" fillId="0" borderId="5" xfId="0" applyNumberFormat="1" applyFont="1" applyBorder="1" applyAlignment="1">
      <alignment horizontal="left" vertical="center" wrapText="1"/>
    </xf>
    <xf numFmtId="177" fontId="16" fillId="4" borderId="5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left" vertical="center"/>
    </xf>
    <xf numFmtId="0" fontId="14" fillId="0" borderId="13" xfId="1" applyFont="1" applyBorder="1">
      <alignment vertical="center"/>
    </xf>
    <xf numFmtId="0" fontId="14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6" xfId="1" applyFont="1" applyBorder="1">
      <alignment vertical="center"/>
    </xf>
    <xf numFmtId="0" fontId="12" fillId="0" borderId="13" xfId="1" applyFont="1" applyBorder="1">
      <alignment vertical="center"/>
    </xf>
    <xf numFmtId="0" fontId="13" fillId="0" borderId="13" xfId="0" applyFont="1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14" fillId="0" borderId="6" xfId="1" applyFont="1" applyBorder="1">
      <alignment vertical="center"/>
    </xf>
    <xf numFmtId="0" fontId="0" fillId="6" borderId="9" xfId="0" applyFill="1" applyBorder="1">
      <alignment vertical="center"/>
    </xf>
    <xf numFmtId="0" fontId="0" fillId="6" borderId="11" xfId="0" applyFill="1" applyBorder="1">
      <alignment vertical="center"/>
    </xf>
    <xf numFmtId="0" fontId="0" fillId="4" borderId="0" xfId="0" applyFill="1">
      <alignment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left" vertical="center"/>
    </xf>
    <xf numFmtId="0" fontId="12" fillId="0" borderId="7" xfId="1" applyFont="1" applyBorder="1">
      <alignment vertical="center"/>
    </xf>
    <xf numFmtId="0" fontId="0" fillId="0" borderId="16" xfId="0" applyBorder="1" applyAlignment="1">
      <alignment horizontal="right" vertical="center"/>
    </xf>
    <xf numFmtId="0" fontId="3" fillId="4" borderId="6" xfId="0" applyFont="1" applyFill="1" applyBorder="1">
      <alignment vertical="center"/>
    </xf>
    <xf numFmtId="0" fontId="17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3" fillId="4" borderId="8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 applyAlignment="1">
      <alignment horizontal="right" vertical="center"/>
    </xf>
    <xf numFmtId="0" fontId="2" fillId="0" borderId="6" xfId="1" applyBorder="1">
      <alignment vertical="center"/>
    </xf>
    <xf numFmtId="179" fontId="4" fillId="4" borderId="0" xfId="0" applyNumberFormat="1" applyFont="1" applyFill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4" xfId="0" applyFont="1" applyFill="1" applyBorder="1" applyAlignment="1">
      <alignment horizontal="center" vertical="center"/>
    </xf>
    <xf numFmtId="0" fontId="11" fillId="20" borderId="2" xfId="0" applyFont="1" applyFill="1" applyBorder="1" applyAlignment="1">
      <alignment horizontal="center" vertical="center"/>
    </xf>
    <xf numFmtId="0" fontId="11" fillId="20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8" borderId="2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 vertical="center"/>
    </xf>
    <xf numFmtId="0" fontId="11" fillId="19" borderId="4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4" borderId="9" xfId="0" applyFill="1" applyBorder="1" applyAlignment="1">
      <alignment horizontal="left" vertical="center" shrinkToFit="1"/>
    </xf>
    <xf numFmtId="0" fontId="0" fillId="4" borderId="15" xfId="0" applyFill="1" applyBorder="1" applyAlignment="1">
      <alignment horizontal="left" vertical="center" shrinkToFi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17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29</xdr:col>
      <xdr:colOff>4763</xdr:colOff>
      <xdr:row>6</xdr:row>
      <xdr:rowOff>90488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48463" y="1323972"/>
          <a:ext cx="6472238" cy="19526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15</xdr:row>
      <xdr:rowOff>166685</xdr:rowOff>
    </xdr:from>
    <xdr:to>
      <xdr:col>12</xdr:col>
      <xdr:colOff>209550</xdr:colOff>
      <xdr:row>16</xdr:row>
      <xdr:rowOff>142872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715126" y="4452935"/>
          <a:ext cx="51911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15</xdr:row>
      <xdr:rowOff>166685</xdr:rowOff>
    </xdr:from>
    <xdr:to>
      <xdr:col>12</xdr:col>
      <xdr:colOff>209550</xdr:colOff>
      <xdr:row>16</xdr:row>
      <xdr:rowOff>142872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986713" y="4452935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17</xdr:row>
      <xdr:rowOff>157160</xdr:rowOff>
    </xdr:from>
    <xdr:to>
      <xdr:col>12</xdr:col>
      <xdr:colOff>209550</xdr:colOff>
      <xdr:row>18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715126" y="5014910"/>
          <a:ext cx="51911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17</xdr:row>
      <xdr:rowOff>157160</xdr:rowOff>
    </xdr:from>
    <xdr:to>
      <xdr:col>12</xdr:col>
      <xdr:colOff>209550</xdr:colOff>
      <xdr:row>18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986713" y="5014910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19</xdr:row>
      <xdr:rowOff>157160</xdr:rowOff>
    </xdr:from>
    <xdr:to>
      <xdr:col>12</xdr:col>
      <xdr:colOff>209550</xdr:colOff>
      <xdr:row>20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715126" y="5586410"/>
          <a:ext cx="51911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19</xdr:row>
      <xdr:rowOff>157160</xdr:rowOff>
    </xdr:from>
    <xdr:to>
      <xdr:col>12</xdr:col>
      <xdr:colOff>209550</xdr:colOff>
      <xdr:row>20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986713" y="5586410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5</xdr:row>
      <xdr:rowOff>123264</xdr:rowOff>
    </xdr:from>
    <xdr:to>
      <xdr:col>22</xdr:col>
      <xdr:colOff>0</xdr:colOff>
      <xdr:row>6</xdr:row>
      <xdr:rowOff>134470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6967538" y="1552014"/>
          <a:ext cx="4329112" cy="29695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5</xdr:row>
      <xdr:rowOff>123264</xdr:rowOff>
    </xdr:from>
    <xdr:to>
      <xdr:col>22</xdr:col>
      <xdr:colOff>0</xdr:colOff>
      <xdr:row>6</xdr:row>
      <xdr:rowOff>134470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6967538" y="1552014"/>
          <a:ext cx="4329112" cy="29695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5</xdr:row>
      <xdr:rowOff>123264</xdr:rowOff>
    </xdr:from>
    <xdr:to>
      <xdr:col>22</xdr:col>
      <xdr:colOff>0</xdr:colOff>
      <xdr:row>6</xdr:row>
      <xdr:rowOff>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6977063" y="1552014"/>
          <a:ext cx="4329112" cy="29695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15</xdr:row>
      <xdr:rowOff>157160</xdr:rowOff>
    </xdr:from>
    <xdr:to>
      <xdr:col>12</xdr:col>
      <xdr:colOff>209550</xdr:colOff>
      <xdr:row>16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6715126" y="4443410"/>
          <a:ext cx="51911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22</xdr:col>
      <xdr:colOff>0</xdr:colOff>
      <xdr:row>6</xdr:row>
      <xdr:rowOff>90488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15126" y="1323972"/>
          <a:ext cx="4081462" cy="19526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15</xdr:row>
      <xdr:rowOff>157160</xdr:rowOff>
    </xdr:from>
    <xdr:to>
      <xdr:col>12</xdr:col>
      <xdr:colOff>209550</xdr:colOff>
      <xdr:row>16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7977188" y="4443410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17</xdr:row>
      <xdr:rowOff>157160</xdr:rowOff>
    </xdr:from>
    <xdr:to>
      <xdr:col>12</xdr:col>
      <xdr:colOff>209550</xdr:colOff>
      <xdr:row>18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6748463" y="5014910"/>
          <a:ext cx="51911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17</xdr:row>
      <xdr:rowOff>157160</xdr:rowOff>
    </xdr:from>
    <xdr:to>
      <xdr:col>12</xdr:col>
      <xdr:colOff>209550</xdr:colOff>
      <xdr:row>18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7977188" y="5014910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19</xdr:row>
      <xdr:rowOff>157160</xdr:rowOff>
    </xdr:from>
    <xdr:to>
      <xdr:col>12</xdr:col>
      <xdr:colOff>209550</xdr:colOff>
      <xdr:row>20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6715126" y="5586410"/>
          <a:ext cx="51911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19</xdr:row>
      <xdr:rowOff>157160</xdr:rowOff>
    </xdr:from>
    <xdr:to>
      <xdr:col>12</xdr:col>
      <xdr:colOff>209550</xdr:colOff>
      <xdr:row>20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7977188" y="5586410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22</xdr:col>
      <xdr:colOff>11206</xdr:colOff>
      <xdr:row>6</xdr:row>
      <xdr:rowOff>90488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/>
      </xdr:nvSpPr>
      <xdr:spPr>
        <a:xfrm>
          <a:off x="6963616" y="1346384"/>
          <a:ext cx="4376737" cy="49222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11</xdr:row>
      <xdr:rowOff>157160</xdr:rowOff>
    </xdr:from>
    <xdr:to>
      <xdr:col>12</xdr:col>
      <xdr:colOff>209550</xdr:colOff>
      <xdr:row>12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6715126" y="3300410"/>
          <a:ext cx="51911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19</xdr:row>
      <xdr:rowOff>157160</xdr:rowOff>
    </xdr:from>
    <xdr:to>
      <xdr:col>12</xdr:col>
      <xdr:colOff>209550</xdr:colOff>
      <xdr:row>20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6642955" y="5502883"/>
          <a:ext cx="512518" cy="25754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19</xdr:row>
      <xdr:rowOff>157160</xdr:rowOff>
    </xdr:from>
    <xdr:to>
      <xdr:col>12</xdr:col>
      <xdr:colOff>209550</xdr:colOff>
      <xdr:row>20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8205788" y="5586410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22</xdr:col>
      <xdr:colOff>0</xdr:colOff>
      <xdr:row>6</xdr:row>
      <xdr:rowOff>90488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6967538" y="1323972"/>
          <a:ext cx="4329112" cy="48101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29</xdr:col>
      <xdr:colOff>4763</xdr:colOff>
      <xdr:row>6</xdr:row>
      <xdr:rowOff>90488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15126" y="1323972"/>
          <a:ext cx="6286500" cy="19526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22</xdr:col>
      <xdr:colOff>0</xdr:colOff>
      <xdr:row>6</xdr:row>
      <xdr:rowOff>90488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6967538" y="1323972"/>
          <a:ext cx="4329112" cy="48101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7</xdr:row>
      <xdr:rowOff>192187</xdr:rowOff>
    </xdr:from>
    <xdr:to>
      <xdr:col>13</xdr:col>
      <xdr:colOff>11206</xdr:colOff>
      <xdr:row>9</xdr:row>
      <xdr:rowOff>101704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SpPr/>
      </xdr:nvSpPr>
      <xdr:spPr>
        <a:xfrm>
          <a:off x="6963616" y="2231658"/>
          <a:ext cx="1351149" cy="49222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4763</xdr:colOff>
      <xdr:row>7</xdr:row>
      <xdr:rowOff>192187</xdr:rowOff>
    </xdr:from>
    <xdr:to>
      <xdr:col>20</xdr:col>
      <xdr:colOff>11206</xdr:colOff>
      <xdr:row>9</xdr:row>
      <xdr:rowOff>101704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2E00-000006000000}"/>
            </a:ext>
          </a:extLst>
        </xdr:cNvPr>
        <xdr:cNvSpPr/>
      </xdr:nvSpPr>
      <xdr:spPr>
        <a:xfrm>
          <a:off x="9316851" y="2231658"/>
          <a:ext cx="1351149" cy="49222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5</xdr:row>
      <xdr:rowOff>123264</xdr:rowOff>
    </xdr:from>
    <xdr:to>
      <xdr:col>22</xdr:col>
      <xdr:colOff>0</xdr:colOff>
      <xdr:row>6</xdr:row>
      <xdr:rowOff>134470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6977063" y="1552014"/>
          <a:ext cx="4329112" cy="29695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19</xdr:row>
      <xdr:rowOff>157160</xdr:rowOff>
    </xdr:from>
    <xdr:to>
      <xdr:col>12</xdr:col>
      <xdr:colOff>209550</xdr:colOff>
      <xdr:row>20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/>
      </xdr:nvSpPr>
      <xdr:spPr>
        <a:xfrm>
          <a:off x="7158038" y="4443410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4763</xdr:colOff>
      <xdr:row>19</xdr:row>
      <xdr:rowOff>157160</xdr:rowOff>
    </xdr:from>
    <xdr:to>
      <xdr:col>12</xdr:col>
      <xdr:colOff>209550</xdr:colOff>
      <xdr:row>20</xdr:row>
      <xdr:rowOff>133347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7967663" y="5586410"/>
          <a:ext cx="538162" cy="26193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4764</xdr:colOff>
      <xdr:row>12</xdr:row>
      <xdr:rowOff>156882</xdr:rowOff>
    </xdr:from>
    <xdr:to>
      <xdr:col>15</xdr:col>
      <xdr:colOff>11206</xdr:colOff>
      <xdr:row>13</xdr:row>
      <xdr:rowOff>168088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SpPr/>
      </xdr:nvSpPr>
      <xdr:spPr>
        <a:xfrm>
          <a:off x="6963617" y="3518647"/>
          <a:ext cx="1351148" cy="30255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21</xdr:col>
      <xdr:colOff>300038</xdr:colOff>
      <xdr:row>7</xdr:row>
      <xdr:rowOff>90488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705601" y="1323972"/>
          <a:ext cx="4252912" cy="19526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21</xdr:col>
      <xdr:colOff>300038</xdr:colOff>
      <xdr:row>7</xdr:row>
      <xdr:rowOff>90488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15126" y="1323972"/>
          <a:ext cx="4167187" cy="19526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5</xdr:row>
      <xdr:rowOff>123264</xdr:rowOff>
    </xdr:from>
    <xdr:to>
      <xdr:col>22</xdr:col>
      <xdr:colOff>0</xdr:colOff>
      <xdr:row>6</xdr:row>
      <xdr:rowOff>134470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963616" y="1580029"/>
          <a:ext cx="4365531" cy="30255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5</xdr:row>
      <xdr:rowOff>123264</xdr:rowOff>
    </xdr:from>
    <xdr:to>
      <xdr:col>22</xdr:col>
      <xdr:colOff>0</xdr:colOff>
      <xdr:row>6</xdr:row>
      <xdr:rowOff>134470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6967538" y="1552014"/>
          <a:ext cx="4329112" cy="29695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4764</xdr:colOff>
      <xdr:row>4</xdr:row>
      <xdr:rowOff>180972</xdr:rowOff>
    </xdr:from>
    <xdr:to>
      <xdr:col>22</xdr:col>
      <xdr:colOff>1</xdr:colOff>
      <xdr:row>6</xdr:row>
      <xdr:rowOff>90488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7198940" y="1346384"/>
          <a:ext cx="4365532" cy="49222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4763</xdr:colOff>
      <xdr:row>4</xdr:row>
      <xdr:rowOff>180972</xdr:rowOff>
    </xdr:from>
    <xdr:to>
      <xdr:col>21</xdr:col>
      <xdr:colOff>324970</xdr:colOff>
      <xdr:row>6</xdr:row>
      <xdr:rowOff>90488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963616" y="1346384"/>
          <a:ext cx="4354325" cy="49222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"/>
  <sheetViews>
    <sheetView showGridLines="0" tabSelected="1" workbookViewId="0">
      <pane ySplit="1" topLeftCell="A2" activePane="bottomLeft" state="frozen"/>
      <selection activeCell="H8" sqref="H8"/>
      <selection pane="bottomLeft" activeCell="B2" sqref="B2"/>
    </sheetView>
  </sheetViews>
  <sheetFormatPr defaultRowHeight="13.5" x14ac:dyDescent="0.15"/>
  <cols>
    <col min="1" max="1" width="3.5" bestFit="1" customWidth="1"/>
    <col min="2" max="2" width="23.75" customWidth="1"/>
    <col min="3" max="3" width="4.5" bestFit="1" customWidth="1"/>
    <col min="4" max="4" width="28.875" customWidth="1"/>
    <col min="5" max="5" width="28.125" customWidth="1"/>
    <col min="6" max="6" width="3.5" bestFit="1" customWidth="1"/>
    <col min="7" max="7" width="11.625" customWidth="1"/>
    <col min="8" max="8" width="3.5" bestFit="1" customWidth="1"/>
    <col min="9" max="9" width="21.5" customWidth="1"/>
    <col min="10" max="10" width="4.5" bestFit="1" customWidth="1"/>
    <col min="11" max="11" width="19" bestFit="1" customWidth="1"/>
    <col min="12" max="12" width="3.5" bestFit="1" customWidth="1"/>
    <col min="13" max="13" width="15.625" bestFit="1" customWidth="1"/>
    <col min="14" max="14" width="3.5" bestFit="1" customWidth="1"/>
    <col min="15" max="15" width="25.25" customWidth="1"/>
    <col min="16" max="16" width="3.625" customWidth="1"/>
    <col min="17" max="17" width="11.875" bestFit="1" customWidth="1"/>
    <col min="18" max="18" width="3.625" customWidth="1"/>
    <col min="19" max="19" width="25.375" customWidth="1"/>
  </cols>
  <sheetData>
    <row r="1" spans="1:19" ht="16.5" customHeight="1" x14ac:dyDescent="0.15">
      <c r="A1" s="268" t="s">
        <v>694</v>
      </c>
      <c r="B1" s="269"/>
      <c r="C1" s="280" t="s">
        <v>695</v>
      </c>
      <c r="D1" s="281"/>
      <c r="E1" s="183" t="s">
        <v>825</v>
      </c>
      <c r="F1" s="278" t="s">
        <v>696</v>
      </c>
      <c r="G1" s="279"/>
      <c r="H1" s="276" t="s">
        <v>697</v>
      </c>
      <c r="I1" s="277"/>
      <c r="J1" s="265" t="s">
        <v>879</v>
      </c>
      <c r="K1" s="266"/>
      <c r="L1" s="272" t="s">
        <v>812</v>
      </c>
      <c r="M1" s="273"/>
      <c r="N1" s="274" t="s">
        <v>698</v>
      </c>
      <c r="O1" s="275"/>
      <c r="P1" s="270" t="s">
        <v>729</v>
      </c>
      <c r="Q1" s="271"/>
      <c r="R1" s="263" t="s">
        <v>921</v>
      </c>
      <c r="S1" s="264"/>
    </row>
    <row r="2" spans="1:19" ht="22.5" customHeight="1" x14ac:dyDescent="0.15">
      <c r="A2" s="244">
        <v>36</v>
      </c>
      <c r="B2" s="241" t="s">
        <v>819</v>
      </c>
      <c r="C2" s="66">
        <v>44</v>
      </c>
      <c r="D2" s="241" t="s">
        <v>7</v>
      </c>
      <c r="E2" s="209"/>
      <c r="F2" s="244">
        <v>61</v>
      </c>
      <c r="G2" s="239" t="s">
        <v>930</v>
      </c>
      <c r="H2" s="244">
        <v>63</v>
      </c>
      <c r="I2" s="247" t="s">
        <v>26</v>
      </c>
      <c r="J2" s="283">
        <v>109</v>
      </c>
      <c r="K2" s="247" t="s">
        <v>890</v>
      </c>
      <c r="L2" s="244">
        <v>76</v>
      </c>
      <c r="M2" s="241" t="s">
        <v>813</v>
      </c>
      <c r="N2" s="244">
        <v>64</v>
      </c>
      <c r="O2" s="240" t="s">
        <v>27</v>
      </c>
      <c r="P2" s="244">
        <v>86</v>
      </c>
      <c r="Q2" s="247" t="s">
        <v>730</v>
      </c>
      <c r="R2" s="244">
        <v>111</v>
      </c>
      <c r="S2" s="261" t="s">
        <v>922</v>
      </c>
    </row>
    <row r="3" spans="1:19" ht="22.5" customHeight="1" x14ac:dyDescent="0.15">
      <c r="A3" s="245">
        <v>37</v>
      </c>
      <c r="B3" s="238" t="s">
        <v>0</v>
      </c>
      <c r="C3" s="254">
        <v>45</v>
      </c>
      <c r="D3" s="242" t="s">
        <v>8</v>
      </c>
      <c r="E3" s="184"/>
      <c r="F3" s="245">
        <v>62</v>
      </c>
      <c r="G3" s="239" t="s">
        <v>25</v>
      </c>
      <c r="H3" s="245">
        <v>78</v>
      </c>
      <c r="I3" s="242" t="s">
        <v>662</v>
      </c>
      <c r="J3" s="282"/>
      <c r="K3" s="238" t="s">
        <v>891</v>
      </c>
      <c r="L3" s="245"/>
      <c r="M3" s="238"/>
      <c r="N3" s="245">
        <v>65</v>
      </c>
      <c r="O3" s="239" t="s">
        <v>28</v>
      </c>
      <c r="P3" s="245"/>
      <c r="Q3" s="242"/>
      <c r="R3" s="245">
        <v>112</v>
      </c>
      <c r="S3" s="238" t="s">
        <v>926</v>
      </c>
    </row>
    <row r="4" spans="1:19" ht="22.5" customHeight="1" x14ac:dyDescent="0.15">
      <c r="A4" s="245">
        <v>38</v>
      </c>
      <c r="B4" s="242" t="s">
        <v>1</v>
      </c>
      <c r="C4" s="254">
        <v>46</v>
      </c>
      <c r="D4" s="242" t="s">
        <v>9</v>
      </c>
      <c r="E4" s="184"/>
      <c r="F4" s="245"/>
      <c r="G4" s="243"/>
      <c r="H4" s="282">
        <v>81</v>
      </c>
      <c r="I4" s="238" t="s">
        <v>703</v>
      </c>
      <c r="J4" s="245"/>
      <c r="K4" s="242"/>
      <c r="L4" s="245"/>
      <c r="M4" s="242"/>
      <c r="N4" s="245">
        <v>66</v>
      </c>
      <c r="O4" s="240" t="s">
        <v>29</v>
      </c>
      <c r="P4" s="245"/>
      <c r="Q4" s="243"/>
      <c r="R4" s="245"/>
      <c r="S4" s="243"/>
    </row>
    <row r="5" spans="1:19" ht="22.5" customHeight="1" x14ac:dyDescent="0.15">
      <c r="A5" s="245">
        <v>39</v>
      </c>
      <c r="B5" s="238" t="s">
        <v>2</v>
      </c>
      <c r="C5" s="254">
        <v>47</v>
      </c>
      <c r="D5" s="242" t="s">
        <v>874</v>
      </c>
      <c r="E5" s="184" t="s">
        <v>820</v>
      </c>
      <c r="F5" s="245"/>
      <c r="G5" s="243"/>
      <c r="H5" s="282"/>
      <c r="I5" s="240" t="s">
        <v>829</v>
      </c>
      <c r="J5" s="245"/>
      <c r="K5" s="242"/>
      <c r="L5" s="245"/>
      <c r="M5" s="242"/>
      <c r="N5" s="245">
        <v>67</v>
      </c>
      <c r="O5" s="240" t="s">
        <v>30</v>
      </c>
      <c r="P5" s="245"/>
      <c r="Q5" s="243"/>
      <c r="R5" s="245"/>
      <c r="S5" s="243"/>
    </row>
    <row r="6" spans="1:19" ht="22.5" customHeight="1" x14ac:dyDescent="0.15">
      <c r="A6" s="245">
        <v>40</v>
      </c>
      <c r="B6" s="238" t="s">
        <v>3</v>
      </c>
      <c r="C6" s="254">
        <v>48</v>
      </c>
      <c r="D6" s="242" t="s">
        <v>10</v>
      </c>
      <c r="E6" s="184" t="s">
        <v>822</v>
      </c>
      <c r="F6" s="245"/>
      <c r="G6" s="243"/>
      <c r="H6" s="245"/>
      <c r="I6" s="243"/>
      <c r="J6" s="245"/>
      <c r="K6" s="242"/>
      <c r="L6" s="245"/>
      <c r="M6" s="242"/>
      <c r="N6" s="245">
        <v>68</v>
      </c>
      <c r="O6" s="240" t="s">
        <v>31</v>
      </c>
      <c r="P6" s="245"/>
      <c r="Q6" s="243"/>
      <c r="R6" s="245"/>
      <c r="S6" s="243"/>
    </row>
    <row r="7" spans="1:19" ht="22.5" customHeight="1" x14ac:dyDescent="0.15">
      <c r="A7" s="245">
        <v>41</v>
      </c>
      <c r="B7" s="242" t="s">
        <v>4</v>
      </c>
      <c r="C7" s="254">
        <v>49</v>
      </c>
      <c r="D7" s="242" t="s">
        <v>11</v>
      </c>
      <c r="E7" s="184" t="s">
        <v>823</v>
      </c>
      <c r="F7" s="245"/>
      <c r="G7" s="243"/>
      <c r="H7" s="245"/>
      <c r="I7" s="243"/>
      <c r="J7" s="245"/>
      <c r="K7" s="242"/>
      <c r="L7" s="245"/>
      <c r="M7" s="242"/>
      <c r="N7" s="245">
        <v>69</v>
      </c>
      <c r="O7" s="240" t="s">
        <v>32</v>
      </c>
      <c r="P7" s="245"/>
      <c r="Q7" s="243"/>
      <c r="R7" s="245"/>
      <c r="S7" s="243"/>
    </row>
    <row r="8" spans="1:19" ht="22.5" customHeight="1" x14ac:dyDescent="0.15">
      <c r="A8" s="245">
        <v>42</v>
      </c>
      <c r="B8" s="242" t="s">
        <v>5</v>
      </c>
      <c r="C8" s="254">
        <v>50</v>
      </c>
      <c r="D8" s="238" t="s">
        <v>12</v>
      </c>
      <c r="E8" s="184"/>
      <c r="F8" s="245"/>
      <c r="G8" s="243"/>
      <c r="H8" s="245"/>
      <c r="I8" s="243"/>
      <c r="J8" s="245"/>
      <c r="K8" s="238"/>
      <c r="L8" s="245"/>
      <c r="M8" s="238"/>
      <c r="N8" s="245">
        <v>70</v>
      </c>
      <c r="O8" s="239" t="s">
        <v>33</v>
      </c>
      <c r="P8" s="245"/>
      <c r="Q8" s="243"/>
      <c r="R8" s="245"/>
      <c r="S8" s="243"/>
    </row>
    <row r="9" spans="1:19" ht="22.5" customHeight="1" x14ac:dyDescent="0.15">
      <c r="A9" s="245">
        <v>43</v>
      </c>
      <c r="B9" s="238" t="s">
        <v>6</v>
      </c>
      <c r="C9" s="254">
        <v>51</v>
      </c>
      <c r="D9" s="242" t="s">
        <v>13</v>
      </c>
      <c r="E9" s="201"/>
      <c r="F9" s="245"/>
      <c r="G9" s="243"/>
      <c r="H9" s="245"/>
      <c r="I9" s="243"/>
      <c r="J9" s="245"/>
      <c r="K9" s="238"/>
      <c r="L9" s="245"/>
      <c r="M9" s="238"/>
      <c r="N9" s="245">
        <v>71</v>
      </c>
      <c r="O9" s="239" t="s">
        <v>34</v>
      </c>
      <c r="P9" s="245"/>
      <c r="Q9" s="243"/>
      <c r="R9" s="245"/>
      <c r="S9" s="243"/>
    </row>
    <row r="10" spans="1:19" ht="22.5" customHeight="1" x14ac:dyDescent="0.15">
      <c r="A10" s="245">
        <v>79</v>
      </c>
      <c r="B10" s="242" t="s">
        <v>683</v>
      </c>
      <c r="C10" s="254">
        <v>52</v>
      </c>
      <c r="D10" s="242" t="s">
        <v>14</v>
      </c>
      <c r="E10" s="184"/>
      <c r="F10" s="245"/>
      <c r="G10" s="243"/>
      <c r="H10" s="245"/>
      <c r="I10" s="243"/>
      <c r="J10" s="245"/>
      <c r="K10" s="242"/>
      <c r="L10" s="245"/>
      <c r="M10" s="242"/>
      <c r="N10" s="245">
        <v>72</v>
      </c>
      <c r="O10" s="240" t="s">
        <v>35</v>
      </c>
      <c r="P10" s="245"/>
      <c r="Q10" s="243"/>
      <c r="R10" s="245"/>
      <c r="S10" s="243"/>
    </row>
    <row r="11" spans="1:19" ht="22.5" customHeight="1" x14ac:dyDescent="0.15">
      <c r="A11" s="245">
        <v>80</v>
      </c>
      <c r="B11" s="242" t="s">
        <v>692</v>
      </c>
      <c r="C11" s="254">
        <v>53</v>
      </c>
      <c r="D11" s="242" t="s">
        <v>15</v>
      </c>
      <c r="E11" s="184" t="s">
        <v>824</v>
      </c>
      <c r="F11" s="245"/>
      <c r="G11" s="243"/>
      <c r="H11" s="245"/>
      <c r="I11" s="243"/>
      <c r="J11" s="245"/>
      <c r="K11" s="242"/>
      <c r="L11" s="245"/>
      <c r="M11" s="242"/>
      <c r="N11" s="245">
        <v>73</v>
      </c>
      <c r="O11" s="240" t="s">
        <v>36</v>
      </c>
      <c r="P11" s="245"/>
      <c r="Q11" s="243"/>
      <c r="R11" s="245"/>
      <c r="S11" s="243"/>
    </row>
    <row r="12" spans="1:19" ht="22.5" customHeight="1" x14ac:dyDescent="0.15">
      <c r="A12" s="245">
        <v>82</v>
      </c>
      <c r="B12" s="238" t="s">
        <v>706</v>
      </c>
      <c r="C12" s="254">
        <v>54</v>
      </c>
      <c r="D12" s="242" t="s">
        <v>16</v>
      </c>
      <c r="E12" s="238" t="s">
        <v>826</v>
      </c>
      <c r="F12" s="245"/>
      <c r="G12" s="243"/>
      <c r="H12" s="245"/>
      <c r="I12" s="243"/>
      <c r="J12" s="245"/>
      <c r="K12" s="242"/>
      <c r="L12" s="245"/>
      <c r="M12" s="242"/>
      <c r="N12" s="245">
        <v>74</v>
      </c>
      <c r="O12" s="242" t="s">
        <v>37</v>
      </c>
      <c r="P12" s="245"/>
      <c r="Q12" s="243"/>
      <c r="R12" s="245"/>
      <c r="S12" s="243"/>
    </row>
    <row r="13" spans="1:19" ht="22.5" customHeight="1" x14ac:dyDescent="0.15">
      <c r="A13" s="245">
        <v>85</v>
      </c>
      <c r="B13" s="238" t="s">
        <v>794</v>
      </c>
      <c r="C13" s="254">
        <v>55</v>
      </c>
      <c r="D13" s="242" t="s">
        <v>17</v>
      </c>
      <c r="E13" s="184" t="s">
        <v>827</v>
      </c>
      <c r="F13" s="245"/>
      <c r="G13" s="243"/>
      <c r="H13" s="245"/>
      <c r="I13" s="243"/>
      <c r="J13" s="245"/>
      <c r="K13" s="242"/>
      <c r="L13" s="245"/>
      <c r="M13" s="242"/>
      <c r="N13" s="245">
        <v>75</v>
      </c>
      <c r="O13" s="242" t="s">
        <v>38</v>
      </c>
      <c r="P13" s="245"/>
      <c r="Q13" s="243"/>
      <c r="R13" s="245"/>
      <c r="S13" s="243"/>
    </row>
    <row r="14" spans="1:19" ht="22.5" customHeight="1" x14ac:dyDescent="0.15">
      <c r="A14" s="245">
        <v>87</v>
      </c>
      <c r="B14" s="238" t="s">
        <v>766</v>
      </c>
      <c r="C14" s="267">
        <v>56</v>
      </c>
      <c r="D14" s="242" t="s">
        <v>18</v>
      </c>
      <c r="E14" s="184"/>
      <c r="F14" s="245"/>
      <c r="G14" s="243"/>
      <c r="H14" s="245"/>
      <c r="I14" s="243"/>
      <c r="J14" s="245"/>
      <c r="K14" s="243"/>
      <c r="L14" s="245"/>
      <c r="M14" s="243"/>
      <c r="N14" s="245"/>
      <c r="O14" s="243"/>
      <c r="P14" s="245"/>
      <c r="Q14" s="243"/>
      <c r="R14" s="245"/>
      <c r="S14" s="243"/>
    </row>
    <row r="15" spans="1:19" ht="22.5" customHeight="1" x14ac:dyDescent="0.15">
      <c r="A15" s="245">
        <v>95</v>
      </c>
      <c r="B15" s="239" t="s">
        <v>842</v>
      </c>
      <c r="C15" s="267"/>
      <c r="D15" s="242" t="s">
        <v>19</v>
      </c>
      <c r="E15" s="184"/>
      <c r="F15" s="245"/>
      <c r="G15" s="243"/>
      <c r="H15" s="245"/>
      <c r="I15" s="243"/>
      <c r="J15" s="245"/>
      <c r="K15" s="243"/>
      <c r="L15" s="245"/>
      <c r="M15" s="243"/>
      <c r="N15" s="245"/>
      <c r="O15" s="243"/>
      <c r="P15" s="245"/>
      <c r="Q15" s="243"/>
      <c r="R15" s="245"/>
      <c r="S15" s="243"/>
    </row>
    <row r="16" spans="1:19" ht="22.5" customHeight="1" x14ac:dyDescent="0.15">
      <c r="A16" s="245">
        <v>96</v>
      </c>
      <c r="B16" s="239" t="s">
        <v>836</v>
      </c>
      <c r="C16" s="267">
        <v>57</v>
      </c>
      <c r="D16" s="242" t="s">
        <v>21</v>
      </c>
      <c r="E16" s="184"/>
      <c r="F16" s="245"/>
      <c r="G16" s="243"/>
      <c r="H16" s="245"/>
      <c r="I16" s="243"/>
      <c r="J16" s="245"/>
      <c r="K16" s="243"/>
      <c r="L16" s="245"/>
      <c r="M16" s="243"/>
      <c r="N16" s="245"/>
      <c r="O16" s="243"/>
      <c r="P16" s="245"/>
      <c r="Q16" s="243"/>
      <c r="R16" s="245"/>
      <c r="S16" s="243"/>
    </row>
    <row r="17" spans="1:19" ht="22.5" customHeight="1" x14ac:dyDescent="0.15">
      <c r="A17" s="245">
        <v>99</v>
      </c>
      <c r="B17" s="238" t="s">
        <v>858</v>
      </c>
      <c r="C17" s="267"/>
      <c r="D17" s="242" t="s">
        <v>20</v>
      </c>
      <c r="E17" s="184"/>
      <c r="F17" s="245"/>
      <c r="G17" s="243"/>
      <c r="H17" s="245"/>
      <c r="I17" s="243"/>
      <c r="J17" s="245"/>
      <c r="K17" s="243"/>
      <c r="L17" s="245"/>
      <c r="M17" s="243"/>
      <c r="N17" s="245"/>
      <c r="O17" s="243"/>
      <c r="P17" s="245"/>
      <c r="Q17" s="243"/>
      <c r="R17" s="245"/>
      <c r="S17" s="243"/>
    </row>
    <row r="18" spans="1:19" ht="22.5" customHeight="1" x14ac:dyDescent="0.15">
      <c r="A18" s="245"/>
      <c r="B18" s="243"/>
      <c r="C18" s="254">
        <v>58</v>
      </c>
      <c r="D18" s="242" t="s">
        <v>22</v>
      </c>
      <c r="E18" s="184"/>
      <c r="F18" s="245"/>
      <c r="G18" s="243"/>
      <c r="H18" s="245"/>
      <c r="I18" s="243"/>
      <c r="J18" s="245"/>
      <c r="K18" s="243"/>
      <c r="L18" s="245"/>
      <c r="M18" s="243"/>
      <c r="N18" s="245"/>
      <c r="O18" s="243"/>
      <c r="P18" s="245"/>
      <c r="Q18" s="243"/>
      <c r="R18" s="245"/>
      <c r="S18" s="243"/>
    </row>
    <row r="19" spans="1:19" ht="22.5" customHeight="1" x14ac:dyDescent="0.15">
      <c r="A19" s="245"/>
      <c r="B19" s="243"/>
      <c r="C19" s="254">
        <v>59</v>
      </c>
      <c r="D19" s="238" t="s">
        <v>23</v>
      </c>
      <c r="E19" s="201"/>
      <c r="F19" s="245"/>
      <c r="G19" s="243"/>
      <c r="H19" s="245"/>
      <c r="I19" s="243"/>
      <c r="J19" s="245"/>
      <c r="K19" s="243"/>
      <c r="L19" s="245"/>
      <c r="M19" s="243"/>
      <c r="N19" s="245"/>
      <c r="O19" s="243"/>
      <c r="P19" s="245"/>
      <c r="Q19" s="243"/>
      <c r="R19" s="245"/>
      <c r="S19" s="243"/>
    </row>
    <row r="20" spans="1:19" ht="22.5" customHeight="1" x14ac:dyDescent="0.15">
      <c r="A20" s="245"/>
      <c r="B20" s="243"/>
      <c r="C20" s="254">
        <v>60</v>
      </c>
      <c r="D20" s="242" t="s">
        <v>24</v>
      </c>
      <c r="E20" s="184"/>
      <c r="F20" s="245"/>
      <c r="G20" s="243"/>
      <c r="H20" s="245"/>
      <c r="I20" s="243"/>
      <c r="J20" s="245"/>
      <c r="K20" s="243"/>
      <c r="L20" s="245"/>
      <c r="M20" s="243"/>
      <c r="N20" s="245"/>
      <c r="O20" s="243"/>
      <c r="P20" s="245"/>
      <c r="Q20" s="243"/>
      <c r="R20" s="245"/>
      <c r="S20" s="243"/>
    </row>
    <row r="21" spans="1:19" ht="22.15" customHeight="1" x14ac:dyDescent="0.15">
      <c r="A21" s="245"/>
      <c r="B21" s="170"/>
      <c r="C21" s="254">
        <v>88</v>
      </c>
      <c r="D21" s="238" t="s">
        <v>786</v>
      </c>
      <c r="E21" s="184" t="s">
        <v>828</v>
      </c>
      <c r="F21" s="245"/>
      <c r="G21" s="170"/>
      <c r="H21" s="245"/>
      <c r="I21" s="170"/>
      <c r="J21" s="245"/>
      <c r="K21" s="170"/>
      <c r="L21" s="245"/>
      <c r="M21" s="170"/>
      <c r="N21" s="245"/>
      <c r="O21" s="170"/>
      <c r="P21" s="245"/>
      <c r="Q21" s="170"/>
      <c r="R21" s="245"/>
      <c r="S21" s="170"/>
    </row>
    <row r="22" spans="1:19" ht="21.95" customHeight="1" x14ac:dyDescent="0.15">
      <c r="A22" s="245"/>
      <c r="B22" s="170"/>
      <c r="C22" s="254">
        <v>90</v>
      </c>
      <c r="D22" s="238" t="s">
        <v>806</v>
      </c>
      <c r="E22" s="201"/>
      <c r="F22" s="245"/>
      <c r="G22" s="170"/>
      <c r="H22" s="245"/>
      <c r="I22" s="170"/>
      <c r="J22" s="245"/>
      <c r="K22" s="170"/>
      <c r="L22" s="245"/>
      <c r="M22" s="170"/>
      <c r="N22" s="245"/>
      <c r="O22" s="170"/>
      <c r="P22" s="245"/>
      <c r="Q22" s="170"/>
      <c r="R22" s="245"/>
      <c r="S22" s="170"/>
    </row>
    <row r="23" spans="1:19" ht="21.95" customHeight="1" x14ac:dyDescent="0.15">
      <c r="A23" s="245"/>
      <c r="B23" s="170"/>
      <c r="C23" s="254">
        <v>91</v>
      </c>
      <c r="D23" s="238" t="s">
        <v>807</v>
      </c>
      <c r="E23" s="201"/>
      <c r="F23" s="245"/>
      <c r="G23" s="170"/>
      <c r="H23" s="245"/>
      <c r="I23" s="170"/>
      <c r="J23" s="245"/>
      <c r="K23" s="170"/>
      <c r="L23" s="245"/>
      <c r="M23" s="170"/>
      <c r="N23" s="245"/>
      <c r="O23" s="170"/>
      <c r="P23" s="245"/>
      <c r="Q23" s="170"/>
      <c r="R23" s="245"/>
      <c r="S23" s="170"/>
    </row>
    <row r="24" spans="1:19" ht="21.95" customHeight="1" x14ac:dyDescent="0.15">
      <c r="A24" s="245"/>
      <c r="B24" s="170"/>
      <c r="C24" s="254">
        <v>97</v>
      </c>
      <c r="D24" s="238" t="s">
        <v>856</v>
      </c>
      <c r="E24" s="201"/>
      <c r="F24" s="245"/>
      <c r="G24" s="170"/>
      <c r="H24" s="245"/>
      <c r="I24" s="170"/>
      <c r="J24" s="245"/>
      <c r="K24" s="170"/>
      <c r="L24" s="245"/>
      <c r="M24" s="170"/>
      <c r="O24" s="170"/>
      <c r="P24" s="245"/>
      <c r="Q24" s="170"/>
      <c r="R24" s="245"/>
      <c r="S24" s="170"/>
    </row>
    <row r="25" spans="1:19" ht="14.25" x14ac:dyDescent="0.15">
      <c r="A25" s="246"/>
      <c r="B25" s="175"/>
      <c r="C25" s="68">
        <v>110</v>
      </c>
      <c r="D25" s="253" t="s">
        <v>901</v>
      </c>
      <c r="E25" s="216"/>
      <c r="F25" s="246"/>
      <c r="G25" s="175"/>
      <c r="H25" s="246"/>
      <c r="I25" s="175"/>
      <c r="J25" s="246"/>
      <c r="K25" s="175"/>
      <c r="L25" s="246"/>
      <c r="M25" s="175"/>
      <c r="N25" s="246"/>
      <c r="O25" s="175"/>
      <c r="P25" s="246"/>
      <c r="Q25" s="176"/>
      <c r="R25" s="246"/>
      <c r="S25" s="176"/>
    </row>
  </sheetData>
  <mergeCells count="13">
    <mergeCell ref="R1:S1"/>
    <mergeCell ref="J1:K1"/>
    <mergeCell ref="C14:C15"/>
    <mergeCell ref="C16:C17"/>
    <mergeCell ref="A1:B1"/>
    <mergeCell ref="P1:Q1"/>
    <mergeCell ref="L1:M1"/>
    <mergeCell ref="N1:O1"/>
    <mergeCell ref="H1:I1"/>
    <mergeCell ref="F1:G1"/>
    <mergeCell ref="C1:D1"/>
    <mergeCell ref="H4:H5"/>
    <mergeCell ref="J2:J3"/>
  </mergeCells>
  <phoneticPr fontId="1"/>
  <hyperlinks>
    <hyperlink ref="B2" location="'S-1+CDDP'!A1" display="S‐1+CDDP" xr:uid="{00000000-0004-0000-0000-000000000000}"/>
    <hyperlink ref="B4" location="'S-1+CPT-11'!A1" display="S‐1+CPT‐11" xr:uid="{00000000-0004-0000-0000-000001000000}"/>
    <hyperlink ref="B7" location="XP!A1" display="XP" xr:uid="{00000000-0004-0000-0000-000002000000}"/>
    <hyperlink ref="B8" location="'XP+Trastuzumab'!A1" display="XP+Trastuzumab" xr:uid="{00000000-0004-0000-0000-000003000000}"/>
    <hyperlink ref="D2" location="FOLFOX4!A1" display="FOLFOX4" xr:uid="{00000000-0004-0000-0000-000004000000}"/>
    <hyperlink ref="D3" location="'BEV+FOLFOX4'!A1" display="BEV+FOLFOX4" xr:uid="{00000000-0004-0000-0000-000005000000}"/>
    <hyperlink ref="D4" location="'P‐mab+FOLFOX4'!A1" display="P‐mab+FOLFOX4" xr:uid="{00000000-0004-0000-0000-000006000000}"/>
    <hyperlink ref="D5" location="mFOLFOX6!A1" display="mFOLFOX6" xr:uid="{00000000-0004-0000-0000-000007000000}"/>
    <hyperlink ref="D6" location="'BEV+mFOLFOX6'!A1" display="BEV+mFOLFOX6" xr:uid="{00000000-0004-0000-0000-000008000000}"/>
    <hyperlink ref="D7" location="'P‐mab+mFOLFOX6'!A1" display="P‐mab+mFOLFOX6" xr:uid="{00000000-0004-0000-0000-000009000000}"/>
    <hyperlink ref="D9" location="'BEV+XELOX'!A1" display="BEV+XELOX" xr:uid="{00000000-0004-0000-0000-00000A000000}"/>
    <hyperlink ref="D10" location="XELIRI!A1" display="XELIRI" xr:uid="{00000000-0004-0000-0000-00000B000000}"/>
    <hyperlink ref="D11" location="FOLFIRI!A1" display="FOLFIRI" xr:uid="{00000000-0004-0000-0000-00000C000000}"/>
    <hyperlink ref="D12" location="'BEV+FOLFIRI'!A1" display="BEV+FOLFIRI" xr:uid="{00000000-0004-0000-0000-00000D000000}"/>
    <hyperlink ref="D13" location="'P‐mab+FOLFIRI'!A1" display="P‐mab+FOLFIRI" xr:uid="{00000000-0004-0000-0000-00000E000000}"/>
    <hyperlink ref="D14" location="'C‐mab（開始）'!A1" display="C‐mab（開始）" xr:uid="{00000000-0004-0000-0000-00000F000000}"/>
    <hyperlink ref="D15" location="'C-mab（維持）'!A1" display="C‐mab（維持）" xr:uid="{00000000-0004-0000-0000-000010000000}"/>
    <hyperlink ref="D16" location="'C‐mab+CPT‐11（開始）'!A1" display="C‐mab+CPT‐11（開始）" xr:uid="{00000000-0004-0000-0000-000011000000}"/>
    <hyperlink ref="D17" location="'C‐mab+CPT‐11（維持）'!A1" display="C‐mab+CPT‐11（維持）" xr:uid="{00000000-0004-0000-0000-000012000000}"/>
    <hyperlink ref="D18" location="P‐mab!A1" display="P‐mab" xr:uid="{00000000-0004-0000-0000-000013000000}"/>
    <hyperlink ref="D20" location="sLV5FU2!A1" display="sLV5FU2" xr:uid="{00000000-0004-0000-0000-000014000000}"/>
    <hyperlink ref="O2" location="EC!A1" display="EC" xr:uid="{00000000-0004-0000-0000-000015000000}"/>
    <hyperlink ref="O4" location="'FEC100'!A1" display="FEC100" xr:uid="{00000000-0004-0000-0000-000016000000}"/>
    <hyperlink ref="O5" location="'PTX+BEV'!A1" display="PTX+BEV" xr:uid="{00000000-0004-0000-0000-000017000000}"/>
    <hyperlink ref="O6" location="Trastuzumab!A1" display="Trastuzumab" xr:uid="{00000000-0004-0000-0000-000018000000}"/>
    <hyperlink ref="O7" location="'Triweekly Trastuzumab'!A1" display="Triweekly Trastuzumab" xr:uid="{00000000-0004-0000-0000-000019000000}"/>
    <hyperlink ref="O10" location="GT!A1" display="GT" xr:uid="{00000000-0004-0000-0000-00001A000000}"/>
    <hyperlink ref="O11" location="'Trastuzumab+DTX'!A1" display="Trastuzumab+DTX" xr:uid="{00000000-0004-0000-0000-00001B000000}"/>
    <hyperlink ref="O12" location="'Trastuzumab+VNR'!A1" display="Trastuzumab+VNR" xr:uid="{00000000-0004-0000-0000-00001C000000}"/>
    <hyperlink ref="O13" location="Eribulin!A1" display="Eribulin" xr:uid="{00000000-0004-0000-0000-00001D000000}"/>
    <hyperlink ref="I3" location="'nab-PTX+GEM'!A1" display="nab-PTX+GEM" xr:uid="{00000000-0004-0000-0000-00001E000000}"/>
    <hyperlink ref="B10" location="'RAM+PTX'!A1" display="RAM+PTX" xr:uid="{00000000-0004-0000-0000-00001F000000}"/>
    <hyperlink ref="B11" location="RAM!A1" display="RAM" xr:uid="{00000000-0004-0000-0000-000020000000}"/>
    <hyperlink ref="I4" location="FOLFIRINOX!Print_Area" display="FOLFIRINOX" xr:uid="{00000000-0004-0000-0000-000021000000}"/>
    <hyperlink ref="B13" location="'XELOX+Trastuzumab'!Print_Area" display="XELOX+Trastuzumab" xr:uid="{00000000-0004-0000-0000-000022000000}"/>
    <hyperlink ref="Q2" location="RB療法!Print_Area" display="RB療法" xr:uid="{00000000-0004-0000-0000-000023000000}"/>
    <hyperlink ref="B3" location="'SOX（胃がん）'!Print_Area" display="SOX" xr:uid="{00000000-0004-0000-0000-000024000000}"/>
    <hyperlink ref="B9" location="'XELOX（胃がん）'!Print_Area" display="XELOX" xr:uid="{00000000-0004-0000-0000-000025000000}"/>
    <hyperlink ref="B5" location="'Weekly PTX（胃がん）'!Print_Area" display="Weekly PTX" xr:uid="{00000000-0004-0000-0000-000026000000}"/>
    <hyperlink ref="B6" location="'DTX（胃がん）'!Print_Area" display="DTX" xr:uid="{00000000-0004-0000-0000-000027000000}"/>
    <hyperlink ref="B12" location="'CPT-11（胃がん）'!Print_Area" display="CPT-11" xr:uid="{00000000-0004-0000-0000-000028000000}"/>
    <hyperlink ref="D8" location="'XELOX（大腸がん）'!Print_Area" display="XELOX" xr:uid="{00000000-0004-0000-0000-000029000000}"/>
    <hyperlink ref="D19" location="'IRIS（大腸がん）'!Print_Area" display="IRIS" xr:uid="{00000000-0004-0000-0000-00002A000000}"/>
    <hyperlink ref="G2" location="'GEM（胆道がん）'!Print_Area" display="GEM" xr:uid="{00000000-0004-0000-0000-00002B000000}"/>
    <hyperlink ref="G3" location="'GC（胆道がん）'!Print_Area" display="GC" xr:uid="{00000000-0004-0000-0000-00002C000000}"/>
    <hyperlink ref="I2" location="'GEM（膵臓がん）'!Print_Area" display="GEM" xr:uid="{00000000-0004-0000-0000-00002D000000}"/>
    <hyperlink ref="O3" location="'DTX（乳がん）'!Print_Area" display="DTX" xr:uid="{00000000-0004-0000-0000-00002E000000}"/>
    <hyperlink ref="O8" location="'VNR（乳がん）'!Print_Area" display="VNR" xr:uid="{00000000-0004-0000-0000-00002F000000}"/>
    <hyperlink ref="O9" location="'Weekly PTX（乳がん）'!Print_Area" display="Weekly PTX" xr:uid="{00000000-0004-0000-0000-000030000000}"/>
    <hyperlink ref="B14" location="'SOX+Trastuzumab'!A1" display="SOX+Trastuzumab" xr:uid="{00000000-0004-0000-0000-000031000000}"/>
    <hyperlink ref="D21" location="'RAM+FOLFIRI'!A1" display="RAM+FOLFIRI" xr:uid="{00000000-0004-0000-0000-000032000000}"/>
    <hyperlink ref="D22" location="'SOX（大腸がん）'!Print_Area" display="SOX" xr:uid="{00000000-0004-0000-0000-000033000000}"/>
    <hyperlink ref="D23" location="'BEV+SOX'!Print_Area" display="BEV+SOX" xr:uid="{00000000-0004-0000-0000-000034000000}"/>
    <hyperlink ref="M2" location="アイエーコール!Print_Area" display="アイエーコール" xr:uid="{00000000-0004-0000-0000-000035000000}"/>
    <hyperlink ref="E5" location="'mFOLFOX6 (外来用)'!Print_Area" display="mFOLFOX6（外来用）" xr:uid="{00000000-0004-0000-0000-000036000000}"/>
    <hyperlink ref="E6" location="'BEV+mFOLFOX6 (外来用)'!Print_Area" display="BEV+mFOLFOX6（外来用）" xr:uid="{00000000-0004-0000-0000-000037000000}"/>
    <hyperlink ref="E7" location="'P‐mab+mFOLFOX6 (外来用)'!Print_Area" display="P‐mab+mFOLFOX6（外来用）" xr:uid="{00000000-0004-0000-0000-000038000000}"/>
    <hyperlink ref="E11" location="'FOLFIRI (外来用)'!Print_Area" display="FOLFIRI（外来用）" xr:uid="{00000000-0004-0000-0000-000039000000}"/>
    <hyperlink ref="E13" location="'P‐mab+FOLFIRI (外来用)'!Print_Area" display="P‐mab+FOLFIRI（外来用）" xr:uid="{00000000-0004-0000-0000-00003A000000}"/>
    <hyperlink ref="E21" location="'RAM+FOLFIRI (外来用)'!A1" display="RAM+FOLFIRI（外来用）" xr:uid="{00000000-0004-0000-0000-00003B000000}"/>
    <hyperlink ref="I5" location="'FOLFIRINOX (外来用)'!Print_Area" display="FOLFIRINOX（外来用）" xr:uid="{00000000-0004-0000-0000-00003C000000}"/>
    <hyperlink ref="E12" location="'BEV+FOLFIRI (外来用)'!Print_Area" display="BEV+FOLFIRI（外来用）" xr:uid="{00000000-0004-0000-0000-00003D000000}"/>
    <hyperlink ref="B16" location="'Weekly nab-PTX'!Print_Area" display="Weekly nab-PTX" xr:uid="{00000000-0004-0000-0000-00003E000000}"/>
    <hyperlink ref="B15" location="オプジーボ!Print_Area" display="オプジーボ" xr:uid="{00000000-0004-0000-0000-00003F000000}"/>
    <hyperlink ref="D24" location="'BEV+ロンサーフ'!Print_Area" display="BEV+ロンサーフ" xr:uid="{00000000-0004-0000-0000-000040000000}"/>
    <hyperlink ref="B17" location="'S-1+DTX'!Print_Area" display="S-1+DTX" xr:uid="{00000000-0004-0000-0000-000041000000}"/>
    <hyperlink ref="K2" location="'BEV(2week)'!A1" display="アバスチン(2week)" xr:uid="{00000000-0004-0000-0000-000042000000}"/>
    <hyperlink ref="K3" location="'BEV(3week)'!Print_Area" display="アバスチン(3week)" xr:uid="{00000000-0004-0000-0000-000043000000}"/>
    <hyperlink ref="D25" location="'P-mab+XELOX'!A1" display="P-mab+XELOX" xr:uid="{00000000-0004-0000-0000-000044000000}"/>
    <hyperlink ref="S2" location="'STZ(weekly)'!A1" display="STZ(weekly)" xr:uid="{00000000-0004-0000-0000-000045000000}"/>
    <hyperlink ref="S3" location="'STZ(Daily)'!A1" display="STZ(Daily)" xr:uid="{00000000-0004-0000-0000-000046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34"/>
  <sheetViews>
    <sheetView showGridLines="0" zoomScale="85" zoomScaleNormal="85" workbookViewId="0">
      <selection sqref="A1:B1"/>
    </sheetView>
  </sheetViews>
  <sheetFormatPr defaultColWidth="9.125" defaultRowHeight="13.5" x14ac:dyDescent="0.15"/>
  <cols>
    <col min="1" max="1" width="7" style="4" customWidth="1"/>
    <col min="2" max="2" width="16.375" style="4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62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663</v>
      </c>
      <c r="V1" s="321" t="s">
        <v>693</v>
      </c>
      <c r="W1" s="321"/>
    </row>
    <row r="2" spans="1:33" ht="22.5" customHeight="1" x14ac:dyDescent="0.15">
      <c r="A2" s="302" t="s">
        <v>664</v>
      </c>
      <c r="B2" s="302"/>
      <c r="C2" s="302" t="s">
        <v>188</v>
      </c>
      <c r="D2" s="302"/>
      <c r="E2" s="302"/>
      <c r="F2" s="302"/>
      <c r="G2" s="334"/>
      <c r="H2" s="75" t="s">
        <v>189</v>
      </c>
      <c r="K2" s="285" t="s">
        <v>51</v>
      </c>
      <c r="L2" s="285"/>
      <c r="M2" s="286" t="s">
        <v>43</v>
      </c>
      <c r="N2" s="287"/>
      <c r="O2" s="2" t="s">
        <v>665</v>
      </c>
      <c r="P2" s="294" t="s">
        <v>54</v>
      </c>
      <c r="Q2" s="295"/>
      <c r="R2" s="296" t="e">
        <f>R1^0.444*M2^0.663*0.008883</f>
        <v>#VALUE!</v>
      </c>
      <c r="S2" s="297"/>
      <c r="T2" s="2" t="s">
        <v>666</v>
      </c>
      <c r="AG2" s="182"/>
    </row>
    <row r="3" spans="1:33" ht="22.5" customHeight="1" x14ac:dyDescent="0.15"/>
    <row r="4" spans="1:33" ht="22.5" customHeight="1" x14ac:dyDescent="0.15">
      <c r="A4" s="74" t="s">
        <v>83</v>
      </c>
      <c r="B4" s="74" t="s">
        <v>57</v>
      </c>
      <c r="C4" s="76" t="s">
        <v>58</v>
      </c>
      <c r="D4" s="288" t="s">
        <v>59</v>
      </c>
      <c r="E4" s="288"/>
      <c r="F4" s="289"/>
      <c r="G4" s="74" t="s">
        <v>667</v>
      </c>
      <c r="H4" s="74" t="s">
        <v>85</v>
      </c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  <c r="AD4" s="74" t="s">
        <v>651</v>
      </c>
      <c r="AE4" s="74">
        <v>28</v>
      </c>
    </row>
    <row r="5" spans="1:33" ht="22.5" customHeight="1" x14ac:dyDescent="0.15">
      <c r="A5" s="302">
        <v>1</v>
      </c>
      <c r="B5" s="37" t="s">
        <v>76</v>
      </c>
      <c r="C5" s="18" t="s">
        <v>195</v>
      </c>
      <c r="D5" s="314"/>
      <c r="E5" s="314"/>
      <c r="F5" s="315"/>
      <c r="G5" s="302" t="s">
        <v>659</v>
      </c>
      <c r="H5" s="302" t="s">
        <v>109</v>
      </c>
      <c r="I5" s="302" t="s">
        <v>65</v>
      </c>
      <c r="J5" s="302"/>
      <c r="K5" s="302"/>
      <c r="L5" s="302"/>
      <c r="M5" s="302"/>
      <c r="N5" s="302"/>
      <c r="O5" s="302"/>
      <c r="P5" s="302" t="s">
        <v>668</v>
      </c>
      <c r="Q5" s="302"/>
      <c r="R5" s="302"/>
      <c r="S5" s="302"/>
      <c r="T5" s="302"/>
      <c r="U5" s="302"/>
      <c r="V5" s="302"/>
      <c r="W5" s="302" t="s">
        <v>65</v>
      </c>
      <c r="X5" s="302"/>
      <c r="Y5" s="302"/>
      <c r="Z5" s="302"/>
      <c r="AA5" s="302"/>
      <c r="AB5" s="302"/>
      <c r="AC5" s="302"/>
      <c r="AD5" s="302"/>
      <c r="AE5" s="302"/>
    </row>
    <row r="6" spans="1:33" ht="22.5" customHeight="1" x14ac:dyDescent="0.15">
      <c r="A6" s="302"/>
      <c r="B6" s="79" t="s">
        <v>669</v>
      </c>
      <c r="C6" s="80" t="s">
        <v>670</v>
      </c>
      <c r="D6" s="316"/>
      <c r="E6" s="316"/>
      <c r="F6" s="317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</row>
    <row r="7" spans="1:33" ht="22.5" customHeight="1" x14ac:dyDescent="0.15">
      <c r="A7" s="302"/>
      <c r="B7" s="79" t="s">
        <v>671</v>
      </c>
      <c r="C7" s="80" t="s">
        <v>128</v>
      </c>
      <c r="D7" s="180"/>
      <c r="E7" s="180"/>
      <c r="F7" s="181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</row>
    <row r="8" spans="1:33" ht="22.5" customHeight="1" x14ac:dyDescent="0.15">
      <c r="A8" s="302"/>
      <c r="B8" s="41" t="s">
        <v>787</v>
      </c>
      <c r="C8" s="21" t="s">
        <v>788</v>
      </c>
      <c r="D8" s="332"/>
      <c r="E8" s="332"/>
      <c r="F8" s="333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</row>
    <row r="9" spans="1:33" ht="22.5" customHeight="1" x14ac:dyDescent="0.15">
      <c r="A9" s="318">
        <v>2</v>
      </c>
      <c r="B9" s="81" t="s">
        <v>672</v>
      </c>
      <c r="C9" s="26" t="s">
        <v>673</v>
      </c>
      <c r="D9" s="46" t="s">
        <v>674</v>
      </c>
      <c r="E9" s="47" t="e">
        <f>8*R1</f>
        <v>#VALUE!</v>
      </c>
      <c r="F9" s="48" t="s">
        <v>675</v>
      </c>
      <c r="G9" s="318" t="s">
        <v>89</v>
      </c>
      <c r="H9" s="318" t="s">
        <v>91</v>
      </c>
      <c r="I9" s="318" t="s">
        <v>65</v>
      </c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 t="s">
        <v>65</v>
      </c>
      <c r="X9" s="318"/>
      <c r="Y9" s="318"/>
      <c r="Z9" s="318"/>
      <c r="AA9" s="318"/>
      <c r="AB9" s="318"/>
      <c r="AC9" s="318"/>
      <c r="AD9" s="318"/>
      <c r="AE9" s="318"/>
    </row>
    <row r="10" spans="1:33" ht="22.5" customHeight="1" x14ac:dyDescent="0.15">
      <c r="A10" s="318"/>
      <c r="B10" s="29" t="s">
        <v>87</v>
      </c>
      <c r="C10" s="30" t="s">
        <v>120</v>
      </c>
      <c r="D10" s="31"/>
      <c r="E10" s="31"/>
      <c r="F10" s="32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</row>
    <row r="11" spans="1:33" ht="22.5" customHeight="1" x14ac:dyDescent="0.15">
      <c r="A11" s="11">
        <v>3</v>
      </c>
      <c r="B11" s="12" t="s">
        <v>87</v>
      </c>
      <c r="C11" s="22" t="s">
        <v>676</v>
      </c>
      <c r="D11" s="338"/>
      <c r="E11" s="338"/>
      <c r="F11" s="334"/>
      <c r="G11" s="11" t="s">
        <v>677</v>
      </c>
      <c r="H11" s="11" t="s">
        <v>678</v>
      </c>
      <c r="I11" s="82" t="s">
        <v>65</v>
      </c>
      <c r="J11" s="11"/>
      <c r="K11" s="11"/>
      <c r="L11" s="11"/>
      <c r="M11" s="11"/>
      <c r="N11" s="11"/>
      <c r="O11" s="11"/>
      <c r="P11" s="82"/>
      <c r="Q11" s="11"/>
      <c r="R11" s="11"/>
      <c r="S11" s="11"/>
      <c r="T11" s="11"/>
      <c r="U11" s="11"/>
      <c r="V11" s="11"/>
      <c r="W11" s="82" t="s">
        <v>679</v>
      </c>
      <c r="X11" s="11"/>
      <c r="Y11" s="11"/>
      <c r="Z11" s="11"/>
      <c r="AA11" s="11"/>
      <c r="AB11" s="11"/>
      <c r="AC11" s="11"/>
      <c r="AD11" s="11"/>
      <c r="AE11" s="11"/>
    </row>
    <row r="12" spans="1:33" ht="22.5" customHeight="1" x14ac:dyDescent="0.15">
      <c r="A12" s="318">
        <v>4</v>
      </c>
      <c r="B12" s="81" t="s">
        <v>202</v>
      </c>
      <c r="C12" s="26" t="s">
        <v>680</v>
      </c>
      <c r="D12" s="46" t="s">
        <v>114</v>
      </c>
      <c r="E12" s="47" t="e">
        <f>80*R2</f>
        <v>#VALUE!</v>
      </c>
      <c r="F12" s="48" t="s">
        <v>116</v>
      </c>
      <c r="G12" s="318" t="s">
        <v>89</v>
      </c>
      <c r="H12" s="318" t="s">
        <v>91</v>
      </c>
      <c r="I12" s="318" t="s">
        <v>679</v>
      </c>
      <c r="J12" s="318"/>
      <c r="K12" s="318"/>
      <c r="L12" s="318"/>
      <c r="M12" s="318"/>
      <c r="N12" s="318"/>
      <c r="O12" s="318"/>
      <c r="P12" s="318" t="s">
        <v>65</v>
      </c>
      <c r="Q12" s="318"/>
      <c r="R12" s="318"/>
      <c r="S12" s="318"/>
      <c r="T12" s="318"/>
      <c r="U12" s="318"/>
      <c r="V12" s="318"/>
      <c r="W12" s="318" t="s">
        <v>679</v>
      </c>
      <c r="X12" s="318"/>
      <c r="Y12" s="318"/>
      <c r="Z12" s="318"/>
      <c r="AA12" s="318"/>
      <c r="AB12" s="318"/>
      <c r="AC12" s="318"/>
      <c r="AD12" s="318"/>
      <c r="AE12" s="318"/>
    </row>
    <row r="13" spans="1:33" ht="22.5" customHeight="1" x14ac:dyDescent="0.15">
      <c r="A13" s="318"/>
      <c r="B13" s="29" t="s">
        <v>87</v>
      </c>
      <c r="C13" s="30" t="s">
        <v>120</v>
      </c>
      <c r="D13" s="31"/>
      <c r="E13" s="31"/>
      <c r="F13" s="32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</row>
    <row r="14" spans="1:33" ht="22.5" customHeight="1" x14ac:dyDescent="0.15">
      <c r="A14" s="11">
        <v>5</v>
      </c>
      <c r="B14" s="12" t="s">
        <v>87</v>
      </c>
      <c r="C14" s="22" t="s">
        <v>123</v>
      </c>
      <c r="D14" s="338"/>
      <c r="E14" s="338"/>
      <c r="F14" s="334"/>
      <c r="G14" s="11" t="s">
        <v>89</v>
      </c>
      <c r="H14" s="11" t="s">
        <v>276</v>
      </c>
      <c r="I14" s="82" t="s">
        <v>65</v>
      </c>
      <c r="J14" s="11"/>
      <c r="K14" s="11"/>
      <c r="L14" s="11"/>
      <c r="M14" s="11"/>
      <c r="N14" s="11"/>
      <c r="O14" s="11"/>
      <c r="P14" s="82" t="s">
        <v>65</v>
      </c>
      <c r="Q14" s="11"/>
      <c r="R14" s="11"/>
      <c r="S14" s="11"/>
      <c r="T14" s="11"/>
      <c r="U14" s="11"/>
      <c r="V14" s="11"/>
      <c r="W14" s="82" t="s">
        <v>65</v>
      </c>
      <c r="X14" s="11"/>
      <c r="Y14" s="11"/>
      <c r="Z14" s="11"/>
      <c r="AA14" s="11"/>
      <c r="AB14" s="11"/>
      <c r="AC14" s="11"/>
      <c r="AD14" s="11"/>
      <c r="AE14" s="11"/>
    </row>
    <row r="15" spans="1:33" x14ac:dyDescent="0.15">
      <c r="A15" s="78" t="s">
        <v>681</v>
      </c>
      <c r="B15" s="78"/>
      <c r="C15" s="78"/>
      <c r="D15"/>
      <c r="E15"/>
      <c r="F15"/>
      <c r="G15" s="78"/>
      <c r="H15" s="78"/>
    </row>
    <row r="16" spans="1:33" x14ac:dyDescent="0.15">
      <c r="D16"/>
      <c r="E16"/>
      <c r="F16"/>
    </row>
    <row r="17" spans="1:8" x14ac:dyDescent="0.15">
      <c r="A17" s="378" t="s">
        <v>682</v>
      </c>
      <c r="B17" s="378"/>
      <c r="C17" s="378"/>
      <c r="D17" s="378"/>
      <c r="E17" s="378"/>
      <c r="F17" s="378"/>
      <c r="G17" s="378"/>
      <c r="H17" s="378"/>
    </row>
    <row r="18" spans="1:8" x14ac:dyDescent="0.15">
      <c r="D18"/>
      <c r="E18"/>
      <c r="F18"/>
    </row>
    <row r="19" spans="1:8" x14ac:dyDescent="0.15">
      <c r="D19"/>
      <c r="E19"/>
      <c r="F19"/>
    </row>
    <row r="20" spans="1:8" x14ac:dyDescent="0.15">
      <c r="D20"/>
      <c r="E20"/>
      <c r="F20"/>
    </row>
    <row r="21" spans="1:8" x14ac:dyDescent="0.15">
      <c r="D21"/>
      <c r="E21"/>
      <c r="F21"/>
    </row>
    <row r="22" spans="1:8" x14ac:dyDescent="0.15">
      <c r="D22"/>
      <c r="E22"/>
      <c r="F22"/>
    </row>
    <row r="23" spans="1:8" x14ac:dyDescent="0.15">
      <c r="D23"/>
      <c r="E23"/>
      <c r="F23"/>
    </row>
    <row r="24" spans="1:8" x14ac:dyDescent="0.15">
      <c r="D24" s="325"/>
      <c r="E24" s="325"/>
      <c r="F24" s="325"/>
    </row>
    <row r="33" spans="4:6" x14ac:dyDescent="0.15">
      <c r="D33" s="5"/>
      <c r="E33" s="5"/>
      <c r="F33" s="5"/>
    </row>
    <row r="34" spans="4:6" x14ac:dyDescent="0.15">
      <c r="D34" s="5"/>
      <c r="E34" s="5"/>
      <c r="F34" s="5"/>
    </row>
  </sheetData>
  <mergeCells count="98">
    <mergeCell ref="V1:W1"/>
    <mergeCell ref="P2:Q2"/>
    <mergeCell ref="R2:S2"/>
    <mergeCell ref="A1:B1"/>
    <mergeCell ref="C1:G1"/>
    <mergeCell ref="K1:L1"/>
    <mergeCell ref="M1:N1"/>
    <mergeCell ref="P1:Q1"/>
    <mergeCell ref="R1:S1"/>
    <mergeCell ref="I5:I8"/>
    <mergeCell ref="A2:B2"/>
    <mergeCell ref="C2:G2"/>
    <mergeCell ref="K2:L2"/>
    <mergeCell ref="M2:N2"/>
    <mergeCell ref="D4:F4"/>
    <mergeCell ref="A5:A8"/>
    <mergeCell ref="D5:F6"/>
    <mergeCell ref="G5:G8"/>
    <mergeCell ref="H5:H8"/>
    <mergeCell ref="U5:U8"/>
    <mergeCell ref="J5:J8"/>
    <mergeCell ref="K5:K8"/>
    <mergeCell ref="L5:L8"/>
    <mergeCell ref="M5:M8"/>
    <mergeCell ref="N5:N8"/>
    <mergeCell ref="O5:O8"/>
    <mergeCell ref="A9:A10"/>
    <mergeCell ref="G9:G10"/>
    <mergeCell ref="H9:H10"/>
    <mergeCell ref="I9:I10"/>
    <mergeCell ref="J9:J10"/>
    <mergeCell ref="AB5:AB8"/>
    <mergeCell ref="AC5:AC8"/>
    <mergeCell ref="AD5:AD8"/>
    <mergeCell ref="AE5:AE8"/>
    <mergeCell ref="D8:F8"/>
    <mergeCell ref="V5:V8"/>
    <mergeCell ref="W5:W8"/>
    <mergeCell ref="X5:X8"/>
    <mergeCell ref="Y5:Y8"/>
    <mergeCell ref="Z5:Z8"/>
    <mergeCell ref="AA5:AA8"/>
    <mergeCell ref="P5:P8"/>
    <mergeCell ref="Q5:Q8"/>
    <mergeCell ref="R5:R8"/>
    <mergeCell ref="S5:S8"/>
    <mergeCell ref="T5:T8"/>
    <mergeCell ref="V9:V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C9:AC10"/>
    <mergeCell ref="AD9:AD10"/>
    <mergeCell ref="AE9:AE10"/>
    <mergeCell ref="D11:F11"/>
    <mergeCell ref="A12:A13"/>
    <mergeCell ref="G12:G13"/>
    <mergeCell ref="H12:H13"/>
    <mergeCell ref="I12:I13"/>
    <mergeCell ref="J12:J13"/>
    <mergeCell ref="K12:K13"/>
    <mergeCell ref="W9:W10"/>
    <mergeCell ref="X9:X10"/>
    <mergeCell ref="Y9:Y10"/>
    <mergeCell ref="Z9:Z10"/>
    <mergeCell ref="AA9:AA10"/>
    <mergeCell ref="AB9:AB10"/>
    <mergeCell ref="W12:W13"/>
    <mergeCell ref="L12:L13"/>
    <mergeCell ref="M12:M13"/>
    <mergeCell ref="N12:N13"/>
    <mergeCell ref="O12:O13"/>
    <mergeCell ref="P12:P13"/>
    <mergeCell ref="Q12:Q13"/>
    <mergeCell ref="AD12:AD13"/>
    <mergeCell ref="AE12:AE13"/>
    <mergeCell ref="D14:F14"/>
    <mergeCell ref="A17:H17"/>
    <mergeCell ref="D24:F24"/>
    <mergeCell ref="X12:X13"/>
    <mergeCell ref="Y12:Y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</mergeCells>
  <phoneticPr fontId="1"/>
  <hyperlinks>
    <hyperlink ref="V1" location="目次!A1" display="戻る" xr:uid="{00000000-0004-0000-0900-000000000000}"/>
  </hyperlink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29"/>
  <sheetViews>
    <sheetView showGridLines="0" zoomScale="85" zoomScaleNormal="85" workbookViewId="0">
      <selection activeCell="G19" sqref="G19"/>
    </sheetView>
  </sheetViews>
  <sheetFormatPr defaultColWidth="9.125" defaultRowHeight="13.5" x14ac:dyDescent="0.15"/>
  <cols>
    <col min="1" max="1" width="7" style="4" customWidth="1"/>
    <col min="2" max="2" width="16.375" style="4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62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/>
      <c r="N1" s="287"/>
      <c r="O1" s="2" t="s">
        <v>44</v>
      </c>
      <c r="P1" s="285" t="s">
        <v>45</v>
      </c>
      <c r="Q1" s="285"/>
      <c r="R1" s="286"/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302" t="s">
        <v>684</v>
      </c>
      <c r="B2" s="302"/>
      <c r="C2" s="302" t="s">
        <v>188</v>
      </c>
      <c r="D2" s="302"/>
      <c r="E2" s="302"/>
      <c r="F2" s="302"/>
      <c r="G2" s="334"/>
      <c r="H2" s="75" t="s">
        <v>603</v>
      </c>
      <c r="K2" s="285" t="s">
        <v>51</v>
      </c>
      <c r="L2" s="285"/>
      <c r="M2" s="286"/>
      <c r="N2" s="287"/>
      <c r="O2" s="2" t="s">
        <v>685</v>
      </c>
      <c r="P2" s="294" t="s">
        <v>54</v>
      </c>
      <c r="Q2" s="295"/>
      <c r="R2" s="296">
        <f>R1^0.444*M2^0.663*0.008883</f>
        <v>0</v>
      </c>
      <c r="S2" s="297"/>
      <c r="T2" s="2" t="s">
        <v>666</v>
      </c>
      <c r="AG2" s="182"/>
    </row>
    <row r="3" spans="1:33" ht="22.5" customHeight="1" x14ac:dyDescent="0.15"/>
    <row r="4" spans="1:33" ht="22.5" customHeight="1" x14ac:dyDescent="0.15">
      <c r="A4" s="74" t="s">
        <v>83</v>
      </c>
      <c r="B4" s="74" t="s">
        <v>57</v>
      </c>
      <c r="C4" s="76" t="s">
        <v>58</v>
      </c>
      <c r="D4" s="288" t="s">
        <v>59</v>
      </c>
      <c r="E4" s="288"/>
      <c r="F4" s="289"/>
      <c r="G4" s="74" t="s">
        <v>686</v>
      </c>
      <c r="H4" s="74" t="s">
        <v>85</v>
      </c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  <c r="AD4" s="74" t="s">
        <v>61</v>
      </c>
      <c r="AE4" s="74">
        <v>28</v>
      </c>
    </row>
    <row r="5" spans="1:33" ht="22.5" customHeight="1" x14ac:dyDescent="0.15">
      <c r="A5" s="302">
        <v>1</v>
      </c>
      <c r="B5" s="79" t="s">
        <v>669</v>
      </c>
      <c r="C5" s="80" t="s">
        <v>670</v>
      </c>
      <c r="D5" s="316"/>
      <c r="E5" s="316"/>
      <c r="F5" s="317"/>
      <c r="G5" s="302" t="s">
        <v>687</v>
      </c>
      <c r="H5" s="302" t="s">
        <v>109</v>
      </c>
      <c r="I5" s="302" t="s">
        <v>688</v>
      </c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 t="s">
        <v>688</v>
      </c>
      <c r="X5" s="302"/>
      <c r="Y5" s="302"/>
      <c r="Z5" s="302"/>
      <c r="AA5" s="302"/>
      <c r="AB5" s="302"/>
      <c r="AC5" s="302"/>
      <c r="AD5" s="302"/>
      <c r="AE5" s="302"/>
    </row>
    <row r="6" spans="1:33" ht="22.5" customHeight="1" x14ac:dyDescent="0.15">
      <c r="A6" s="302"/>
      <c r="B6" s="41" t="s">
        <v>87</v>
      </c>
      <c r="C6" s="21" t="s">
        <v>689</v>
      </c>
      <c r="D6" s="332"/>
      <c r="E6" s="332"/>
      <c r="F6" s="333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</row>
    <row r="7" spans="1:33" ht="22.5" customHeight="1" x14ac:dyDescent="0.15">
      <c r="A7" s="318">
        <v>2</v>
      </c>
      <c r="B7" s="81" t="s">
        <v>690</v>
      </c>
      <c r="C7" s="26" t="s">
        <v>691</v>
      </c>
      <c r="D7" s="46" t="s">
        <v>674</v>
      </c>
      <c r="E7" s="47">
        <f>8*R1</f>
        <v>0</v>
      </c>
      <c r="F7" s="48" t="s">
        <v>116</v>
      </c>
      <c r="G7" s="318" t="s">
        <v>89</v>
      </c>
      <c r="H7" s="318" t="s">
        <v>91</v>
      </c>
      <c r="I7" s="318" t="s">
        <v>65</v>
      </c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 t="s">
        <v>650</v>
      </c>
      <c r="X7" s="318"/>
      <c r="Y7" s="318"/>
      <c r="Z7" s="318"/>
      <c r="AA7" s="318"/>
      <c r="AB7" s="318"/>
      <c r="AC7" s="318"/>
      <c r="AD7" s="318"/>
      <c r="AE7" s="318"/>
    </row>
    <row r="8" spans="1:33" ht="22.5" customHeight="1" x14ac:dyDescent="0.15">
      <c r="A8" s="318"/>
      <c r="B8" s="29" t="s">
        <v>87</v>
      </c>
      <c r="C8" s="30" t="s">
        <v>120</v>
      </c>
      <c r="D8" s="31"/>
      <c r="E8" s="31"/>
      <c r="F8" s="32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</row>
    <row r="9" spans="1:33" ht="22.5" customHeight="1" x14ac:dyDescent="0.15">
      <c r="A9" s="11">
        <v>3</v>
      </c>
      <c r="B9" s="12" t="s">
        <v>87</v>
      </c>
      <c r="C9" s="22" t="s">
        <v>123</v>
      </c>
      <c r="D9" s="338"/>
      <c r="E9" s="338"/>
      <c r="F9" s="334"/>
      <c r="G9" s="11" t="s">
        <v>659</v>
      </c>
      <c r="H9" s="11" t="s">
        <v>678</v>
      </c>
      <c r="I9" s="82" t="s">
        <v>650</v>
      </c>
      <c r="J9" s="11"/>
      <c r="K9" s="11"/>
      <c r="L9" s="11"/>
      <c r="M9" s="11"/>
      <c r="N9" s="11"/>
      <c r="O9" s="11"/>
      <c r="P9" s="82"/>
      <c r="Q9" s="11"/>
      <c r="R9" s="11"/>
      <c r="S9" s="11"/>
      <c r="T9" s="11"/>
      <c r="U9" s="11"/>
      <c r="V9" s="11"/>
      <c r="W9" s="82" t="s">
        <v>650</v>
      </c>
      <c r="X9" s="11"/>
      <c r="Y9" s="11"/>
      <c r="Z9" s="11"/>
      <c r="AA9" s="11"/>
      <c r="AB9" s="11"/>
      <c r="AC9" s="11"/>
      <c r="AD9" s="11"/>
      <c r="AE9" s="11"/>
    </row>
    <row r="10" spans="1:33" x14ac:dyDescent="0.15">
      <c r="A10" s="78" t="s">
        <v>681</v>
      </c>
      <c r="B10" s="78"/>
      <c r="C10" s="78"/>
      <c r="D10"/>
      <c r="E10"/>
      <c r="F10"/>
      <c r="G10" s="78"/>
      <c r="H10" s="78"/>
    </row>
    <row r="11" spans="1:33" x14ac:dyDescent="0.15">
      <c r="D11"/>
      <c r="E11"/>
      <c r="F11"/>
    </row>
    <row r="12" spans="1:33" x14ac:dyDescent="0.15">
      <c r="A12" s="378" t="s">
        <v>682</v>
      </c>
      <c r="B12" s="378"/>
      <c r="C12" s="378"/>
      <c r="D12" s="378"/>
      <c r="E12" s="378"/>
      <c r="F12" s="378"/>
      <c r="G12" s="378"/>
      <c r="H12" s="378"/>
    </row>
    <row r="13" spans="1:33" x14ac:dyDescent="0.15">
      <c r="D13"/>
      <c r="E13"/>
      <c r="F13"/>
    </row>
    <row r="14" spans="1:33" x14ac:dyDescent="0.15">
      <c r="D14"/>
      <c r="E14"/>
      <c r="F14"/>
    </row>
    <row r="15" spans="1:33" x14ac:dyDescent="0.15">
      <c r="D15"/>
      <c r="E15"/>
      <c r="F15"/>
    </row>
    <row r="16" spans="1:33" x14ac:dyDescent="0.15">
      <c r="D16"/>
      <c r="E16"/>
      <c r="F16"/>
    </row>
    <row r="17" spans="4:6" x14ac:dyDescent="0.15">
      <c r="D17"/>
      <c r="E17"/>
      <c r="F17"/>
    </row>
    <row r="18" spans="4:6" x14ac:dyDescent="0.15">
      <c r="D18"/>
      <c r="E18"/>
      <c r="F18"/>
    </row>
    <row r="19" spans="4:6" x14ac:dyDescent="0.1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71">
    <mergeCell ref="V1:W1"/>
    <mergeCell ref="P2:Q2"/>
    <mergeCell ref="R2:S2"/>
    <mergeCell ref="A1:B1"/>
    <mergeCell ref="C1:G1"/>
    <mergeCell ref="K1:L1"/>
    <mergeCell ref="M1:N1"/>
    <mergeCell ref="P1:Q1"/>
    <mergeCell ref="R1:S1"/>
    <mergeCell ref="I5:I6"/>
    <mergeCell ref="A2:B2"/>
    <mergeCell ref="C2:G2"/>
    <mergeCell ref="K2:L2"/>
    <mergeCell ref="M2:N2"/>
    <mergeCell ref="D4:F4"/>
    <mergeCell ref="A5:A6"/>
    <mergeCell ref="D5:F5"/>
    <mergeCell ref="G5:G6"/>
    <mergeCell ref="H5:H6"/>
    <mergeCell ref="U5:U6"/>
    <mergeCell ref="J5:J6"/>
    <mergeCell ref="K5:K6"/>
    <mergeCell ref="L5:L6"/>
    <mergeCell ref="M5:M6"/>
    <mergeCell ref="N5:N6"/>
    <mergeCell ref="O5:O6"/>
    <mergeCell ref="AB5:AB6"/>
    <mergeCell ref="AC5:AC6"/>
    <mergeCell ref="AD5:AD6"/>
    <mergeCell ref="AE5:AE6"/>
    <mergeCell ref="D6:F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D19:F19"/>
    <mergeCell ref="W7:W8"/>
    <mergeCell ref="X7:X8"/>
    <mergeCell ref="Y7:Y8"/>
    <mergeCell ref="Z7:Z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AC7:AC8"/>
    <mergeCell ref="AD7:AD8"/>
    <mergeCell ref="AE7:AE8"/>
    <mergeCell ref="D9:F9"/>
    <mergeCell ref="A12:H12"/>
    <mergeCell ref="AA7:AA8"/>
    <mergeCell ref="AB7:AB8"/>
    <mergeCell ref="P7:P8"/>
    <mergeCell ref="A7:A8"/>
    <mergeCell ref="G7:G8"/>
    <mergeCell ref="H7:H8"/>
    <mergeCell ref="I7:I8"/>
    <mergeCell ref="J7:J8"/>
  </mergeCells>
  <phoneticPr fontId="1"/>
  <hyperlinks>
    <hyperlink ref="V1" location="目次!A1" display="戻る" xr:uid="{00000000-0004-0000-0A00-000000000000}"/>
  </hyperlinks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29"/>
  <sheetViews>
    <sheetView showGridLines="0" topLeftCell="C1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32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292" t="s">
        <v>736</v>
      </c>
      <c r="B2" s="292"/>
      <c r="C2" s="292" t="s">
        <v>173</v>
      </c>
      <c r="D2" s="292"/>
      <c r="E2" s="292"/>
      <c r="F2" s="292"/>
      <c r="G2" s="293"/>
      <c r="H2" s="60" t="s">
        <v>153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A4" s="7" t="s">
        <v>83</v>
      </c>
      <c r="B4" s="7" t="s">
        <v>57</v>
      </c>
      <c r="C4" s="8" t="s">
        <v>58</v>
      </c>
      <c r="D4" s="288" t="s">
        <v>59</v>
      </c>
      <c r="E4" s="288"/>
      <c r="F4" s="289"/>
      <c r="G4" s="7" t="s">
        <v>84</v>
      </c>
      <c r="H4" s="7" t="s">
        <v>85</v>
      </c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  <c r="AD4" s="7">
        <v>22</v>
      </c>
      <c r="AE4" s="7" t="s">
        <v>61</v>
      </c>
      <c r="AF4" s="7">
        <v>28</v>
      </c>
    </row>
    <row r="5" spans="1:33" ht="22.5" customHeight="1" x14ac:dyDescent="0.15">
      <c r="A5" s="302">
        <v>1</v>
      </c>
      <c r="B5" s="37" t="s">
        <v>105</v>
      </c>
      <c r="C5" s="18" t="s">
        <v>107</v>
      </c>
      <c r="D5" s="314"/>
      <c r="E5" s="314"/>
      <c r="F5" s="315"/>
      <c r="G5" s="302" t="s">
        <v>89</v>
      </c>
      <c r="H5" s="302" t="s">
        <v>109</v>
      </c>
      <c r="I5" s="302" t="s">
        <v>65</v>
      </c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 t="s">
        <v>65</v>
      </c>
      <c r="X5" s="302"/>
      <c r="Y5" s="302"/>
      <c r="Z5" s="302"/>
      <c r="AA5" s="302"/>
      <c r="AB5" s="302"/>
      <c r="AC5" s="302"/>
      <c r="AD5" s="302"/>
      <c r="AE5" s="302"/>
      <c r="AF5" s="302"/>
    </row>
    <row r="6" spans="1:33" ht="22.5" customHeight="1" x14ac:dyDescent="0.15">
      <c r="A6" s="302"/>
      <c r="B6" s="41" t="s">
        <v>76</v>
      </c>
      <c r="C6" s="21" t="s">
        <v>705</v>
      </c>
      <c r="D6" s="316"/>
      <c r="E6" s="316"/>
      <c r="F6" s="317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</row>
    <row r="7" spans="1:33" ht="22.5" customHeight="1" x14ac:dyDescent="0.15">
      <c r="A7" s="318">
        <v>2</v>
      </c>
      <c r="B7" s="45" t="s">
        <v>164</v>
      </c>
      <c r="C7" s="26" t="s">
        <v>704</v>
      </c>
      <c r="D7" s="46" t="s">
        <v>114</v>
      </c>
      <c r="E7" s="47" t="e">
        <f>150*R2</f>
        <v>#VALUE!</v>
      </c>
      <c r="F7" s="48" t="s">
        <v>116</v>
      </c>
      <c r="G7" s="318" t="s">
        <v>89</v>
      </c>
      <c r="H7" s="318" t="s">
        <v>168</v>
      </c>
      <c r="I7" s="318" t="s">
        <v>65</v>
      </c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 t="s">
        <v>65</v>
      </c>
      <c r="X7" s="318"/>
      <c r="Y7" s="318"/>
      <c r="Z7" s="318"/>
      <c r="AA7" s="318"/>
      <c r="AB7" s="318"/>
      <c r="AC7" s="318"/>
      <c r="AD7" s="318"/>
      <c r="AE7" s="318"/>
      <c r="AF7" s="318"/>
    </row>
    <row r="8" spans="1:33" ht="22.5" customHeight="1" x14ac:dyDescent="0.15">
      <c r="A8" s="318"/>
      <c r="B8" s="49" t="s">
        <v>170</v>
      </c>
      <c r="C8" s="30" t="s">
        <v>120</v>
      </c>
      <c r="D8" s="31"/>
      <c r="E8" s="31"/>
      <c r="F8" s="32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</row>
    <row r="9" spans="1:33" s="19" customFormat="1" ht="22.5" customHeight="1" x14ac:dyDescent="0.15">
      <c r="A9" s="11">
        <v>3</v>
      </c>
      <c r="B9" s="9" t="s">
        <v>87</v>
      </c>
      <c r="C9" s="22" t="s">
        <v>123</v>
      </c>
      <c r="D9" s="327"/>
      <c r="E9" s="327"/>
      <c r="F9" s="328"/>
      <c r="G9" s="11" t="s">
        <v>89</v>
      </c>
      <c r="H9" s="11" t="s">
        <v>276</v>
      </c>
      <c r="I9" s="11" t="s">
        <v>65</v>
      </c>
      <c r="J9" s="12"/>
      <c r="K9" s="11"/>
      <c r="L9" s="12"/>
      <c r="M9" s="12"/>
      <c r="N9" s="12"/>
      <c r="O9" s="12"/>
      <c r="P9" s="11"/>
      <c r="Q9" s="12"/>
      <c r="R9" s="12"/>
      <c r="S9" s="12"/>
      <c r="T9" s="12"/>
      <c r="U9" s="12"/>
      <c r="V9" s="12"/>
      <c r="W9" s="11" t="s">
        <v>65</v>
      </c>
      <c r="X9" s="12"/>
      <c r="Y9" s="12"/>
      <c r="Z9" s="12"/>
      <c r="AA9" s="12"/>
      <c r="AB9" s="12"/>
      <c r="AC9" s="12"/>
      <c r="AD9" s="12"/>
      <c r="AE9" s="12"/>
      <c r="AF9" s="12"/>
    </row>
    <row r="10" spans="1:33" ht="12.95" x14ac:dyDescent="0.25">
      <c r="A10" s="324"/>
      <c r="B10" s="324"/>
      <c r="C10" s="324"/>
      <c r="D10" s="324"/>
      <c r="E10" s="324"/>
      <c r="F10" s="324"/>
      <c r="G10" s="324"/>
      <c r="H10" s="324"/>
    </row>
    <row r="11" spans="1:33" ht="12.95" x14ac:dyDescent="0.25">
      <c r="D11"/>
      <c r="E11"/>
      <c r="F11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x14ac:dyDescent="0.15">
      <c r="D17"/>
      <c r="E17"/>
      <c r="F17"/>
    </row>
    <row r="18" spans="4:6" x14ac:dyDescent="0.15">
      <c r="D18"/>
      <c r="E18"/>
      <c r="F18"/>
    </row>
    <row r="19" spans="4:6" x14ac:dyDescent="0.1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72">
    <mergeCell ref="D19:F19"/>
    <mergeCell ref="V1:W1"/>
    <mergeCell ref="AC7:AC8"/>
    <mergeCell ref="AD7:AD8"/>
    <mergeCell ref="AE7:AE8"/>
    <mergeCell ref="L7:L8"/>
    <mergeCell ref="M7:M8"/>
    <mergeCell ref="N7:N8"/>
    <mergeCell ref="O7:O8"/>
    <mergeCell ref="P7:P8"/>
    <mergeCell ref="AB5:AB6"/>
    <mergeCell ref="AC5:AC6"/>
    <mergeCell ref="AD5:AD6"/>
    <mergeCell ref="AE5:AE6"/>
    <mergeCell ref="Y5:Y6"/>
    <mergeCell ref="Z5:Z6"/>
    <mergeCell ref="AF7:AF8"/>
    <mergeCell ref="D9:F9"/>
    <mergeCell ref="A10:H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K7:K8"/>
    <mergeCell ref="AF5:AF6"/>
    <mergeCell ref="A7:A8"/>
    <mergeCell ref="G7:G8"/>
    <mergeCell ref="H7:H8"/>
    <mergeCell ref="I7:I8"/>
    <mergeCell ref="J7:J8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O5:O6"/>
    <mergeCell ref="D4:F4"/>
    <mergeCell ref="A5:A6"/>
    <mergeCell ref="D5:F6"/>
    <mergeCell ref="G5:G6"/>
    <mergeCell ref="H5:H6"/>
    <mergeCell ref="I5:I6"/>
    <mergeCell ref="J5:J6"/>
    <mergeCell ref="K5:K6"/>
    <mergeCell ref="L5:L6"/>
    <mergeCell ref="M5:M6"/>
    <mergeCell ref="N5:N6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0B00-000000000000}"/>
  </hyperlinks>
  <pageMargins left="0.7" right="0.7" top="0.75" bottom="0.75" header="0.3" footer="0.3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38"/>
  <sheetViews>
    <sheetView showGridLines="0" zoomScale="85" zoomScaleNormal="85" workbookViewId="0">
      <selection activeCell="V1" sqref="V1:W1"/>
    </sheetView>
  </sheetViews>
  <sheetFormatPr defaultColWidth="9.125" defaultRowHeight="13.5" x14ac:dyDescent="0.15"/>
  <cols>
    <col min="1" max="1" width="7.125" style="4" bestFit="1" customWidth="1"/>
    <col min="2" max="2" width="16.375" style="4" bestFit="1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75" style="4" customWidth="1"/>
    <col min="9" max="29" width="4.375" style="4" customWidth="1"/>
    <col min="30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302" t="s">
        <v>707</v>
      </c>
      <c r="B2" s="302"/>
      <c r="C2" s="302" t="s">
        <v>206</v>
      </c>
      <c r="D2" s="302"/>
      <c r="E2" s="302"/>
      <c r="F2" s="302"/>
      <c r="G2" s="334"/>
      <c r="H2" s="11" t="s">
        <v>134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25"/>
    <row r="4" spans="1:33" ht="22.5" customHeight="1" x14ac:dyDescent="0.15">
      <c r="B4" s="74" t="s">
        <v>57</v>
      </c>
      <c r="C4" s="76" t="s">
        <v>58</v>
      </c>
      <c r="D4" s="288" t="s">
        <v>59</v>
      </c>
      <c r="E4" s="288"/>
      <c r="F4" s="289"/>
      <c r="G4" s="331" t="s">
        <v>60</v>
      </c>
      <c r="H4" s="331"/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</row>
    <row r="5" spans="1:33" customFormat="1" ht="22.5" customHeight="1" x14ac:dyDescent="0.15">
      <c r="B5" s="360" t="s">
        <v>255</v>
      </c>
      <c r="C5" s="339" t="s">
        <v>795</v>
      </c>
      <c r="D5" s="340"/>
      <c r="E5" s="340"/>
      <c r="F5" s="341"/>
      <c r="G5" s="291" t="s">
        <v>805</v>
      </c>
      <c r="H5" s="292"/>
      <c r="I5" s="363" t="s">
        <v>65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283" t="s">
        <v>139</v>
      </c>
      <c r="X5" s="368"/>
      <c r="Y5" s="368"/>
      <c r="Z5" s="369"/>
      <c r="AA5" s="375"/>
      <c r="AB5" s="375"/>
      <c r="AC5" s="375"/>
    </row>
    <row r="6" spans="1:33" customFormat="1" ht="22.5" customHeight="1" x14ac:dyDescent="0.15">
      <c r="B6" s="361"/>
      <c r="C6" s="342" t="s">
        <v>796</v>
      </c>
      <c r="D6" s="343"/>
      <c r="E6" s="343"/>
      <c r="F6" s="344"/>
      <c r="G6" s="292"/>
      <c r="H6" s="292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282"/>
      <c r="X6" s="370"/>
      <c r="Y6" s="370"/>
      <c r="Z6" s="371"/>
      <c r="AA6" s="376"/>
      <c r="AB6" s="376"/>
      <c r="AC6" s="376"/>
    </row>
    <row r="7" spans="1:33" customFormat="1" ht="22.5" customHeight="1" x14ac:dyDescent="0.15">
      <c r="B7" s="361"/>
      <c r="C7" s="342" t="s">
        <v>797</v>
      </c>
      <c r="D7" s="343"/>
      <c r="E7" s="343"/>
      <c r="F7" s="344"/>
      <c r="G7" s="292"/>
      <c r="H7" s="292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282"/>
      <c r="X7" s="370"/>
      <c r="Y7" s="370"/>
      <c r="Z7" s="371"/>
      <c r="AA7" s="376"/>
      <c r="AB7" s="376"/>
      <c r="AC7" s="376"/>
    </row>
    <row r="8" spans="1:33" customFormat="1" ht="22.5" customHeight="1" x14ac:dyDescent="0.15">
      <c r="B8" s="362"/>
      <c r="C8" s="345" t="s">
        <v>798</v>
      </c>
      <c r="D8" s="346"/>
      <c r="E8" s="346"/>
      <c r="F8" s="347"/>
      <c r="G8" s="292"/>
      <c r="H8" s="292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72"/>
      <c r="X8" s="373"/>
      <c r="Y8" s="373"/>
      <c r="Z8" s="374"/>
      <c r="AA8" s="377"/>
      <c r="AB8" s="377"/>
      <c r="AC8" s="377"/>
    </row>
    <row r="9" spans="1:33" ht="22.5" customHeight="1" x14ac:dyDescent="0.15">
      <c r="B9" s="12" t="s">
        <v>76</v>
      </c>
      <c r="C9" s="22" t="s">
        <v>78</v>
      </c>
      <c r="D9" s="300"/>
      <c r="E9" s="300"/>
      <c r="F9" s="301"/>
      <c r="G9" s="383" t="s">
        <v>79</v>
      </c>
      <c r="H9" s="334"/>
      <c r="I9" s="77"/>
      <c r="J9" s="11" t="s">
        <v>65</v>
      </c>
      <c r="K9" s="11" t="s">
        <v>65</v>
      </c>
      <c r="L9" s="11" t="s">
        <v>158</v>
      </c>
      <c r="M9" s="384" t="s">
        <v>141</v>
      </c>
      <c r="N9" s="385"/>
      <c r="O9" s="385"/>
      <c r="P9" s="385"/>
      <c r="Q9" s="385"/>
      <c r="R9" s="385"/>
      <c r="S9" s="386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33" ht="22.5" customHeight="1" x14ac:dyDescent="0.15">
      <c r="A10" s="74" t="s">
        <v>83</v>
      </c>
      <c r="B10" s="74" t="s">
        <v>57</v>
      </c>
      <c r="C10" s="76" t="s">
        <v>58</v>
      </c>
      <c r="D10" s="303"/>
      <c r="E10" s="303"/>
      <c r="F10" s="304"/>
      <c r="G10" s="74" t="s">
        <v>84</v>
      </c>
      <c r="H10" s="74" t="s">
        <v>85</v>
      </c>
      <c r="I10" s="74">
        <v>1</v>
      </c>
      <c r="J10" s="74">
        <v>2</v>
      </c>
      <c r="K10" s="74">
        <v>3</v>
      </c>
      <c r="L10" s="74">
        <v>4</v>
      </c>
      <c r="M10" s="74">
        <v>5</v>
      </c>
      <c r="N10" s="74">
        <v>6</v>
      </c>
      <c r="O10" s="74">
        <v>7</v>
      </c>
      <c r="P10" s="74">
        <v>8</v>
      </c>
      <c r="Q10" s="74">
        <v>9</v>
      </c>
      <c r="R10" s="74">
        <v>10</v>
      </c>
      <c r="S10" s="74">
        <v>11</v>
      </c>
      <c r="T10" s="74">
        <v>12</v>
      </c>
      <c r="U10" s="74">
        <v>13</v>
      </c>
      <c r="V10" s="74">
        <v>14</v>
      </c>
      <c r="W10" s="74">
        <v>15</v>
      </c>
      <c r="X10" s="74">
        <v>16</v>
      </c>
      <c r="Y10" s="74">
        <v>17</v>
      </c>
      <c r="Z10" s="74">
        <v>18</v>
      </c>
      <c r="AA10" s="74">
        <v>19</v>
      </c>
      <c r="AB10" s="74">
        <v>20</v>
      </c>
      <c r="AC10" s="74">
        <v>21</v>
      </c>
    </row>
    <row r="11" spans="1:33" ht="22.5" customHeight="1" x14ac:dyDescent="0.15">
      <c r="A11" s="302">
        <v>1</v>
      </c>
      <c r="B11" s="37" t="s">
        <v>105</v>
      </c>
      <c r="C11" s="18" t="s">
        <v>107</v>
      </c>
      <c r="D11" s="112"/>
      <c r="E11" s="112"/>
      <c r="F11" s="113"/>
      <c r="G11" s="302" t="s">
        <v>89</v>
      </c>
      <c r="H11" s="302" t="s">
        <v>109</v>
      </c>
      <c r="I11" s="302" t="s">
        <v>65</v>
      </c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1:33" ht="22.5" customHeight="1" x14ac:dyDescent="0.15">
      <c r="A12" s="302"/>
      <c r="B12" s="41" t="s">
        <v>76</v>
      </c>
      <c r="C12" s="21" t="s">
        <v>111</v>
      </c>
      <c r="D12" s="114"/>
      <c r="E12" s="114"/>
      <c r="F12" s="115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</row>
    <row r="13" spans="1:33" customFormat="1" ht="22.5" customHeight="1" x14ac:dyDescent="0.15">
      <c r="A13" s="326">
        <v>2</v>
      </c>
      <c r="B13" s="379" t="s">
        <v>242</v>
      </c>
      <c r="C13" s="202" t="s">
        <v>244</v>
      </c>
      <c r="D13" s="46" t="s">
        <v>114</v>
      </c>
      <c r="E13" s="47" t="e">
        <f>8*R1</f>
        <v>#VALUE!</v>
      </c>
      <c r="F13" s="48" t="s">
        <v>116</v>
      </c>
      <c r="G13" s="326" t="s">
        <v>89</v>
      </c>
      <c r="H13" s="164" t="s">
        <v>168</v>
      </c>
      <c r="I13" s="326" t="s">
        <v>65</v>
      </c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</row>
    <row r="14" spans="1:33" customFormat="1" ht="22.5" customHeight="1" x14ac:dyDescent="0.15">
      <c r="A14" s="326"/>
      <c r="B14" s="380"/>
      <c r="C14" s="203" t="s">
        <v>247</v>
      </c>
      <c r="D14" s="154" t="s">
        <v>114</v>
      </c>
      <c r="E14" s="153" t="e">
        <f>6*R1</f>
        <v>#VALUE!</v>
      </c>
      <c r="F14" s="152" t="s">
        <v>116</v>
      </c>
      <c r="G14" s="326"/>
      <c r="H14" s="166" t="s">
        <v>248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</row>
    <row r="15" spans="1:33" customFormat="1" ht="22.5" customHeight="1" x14ac:dyDescent="0.15">
      <c r="A15" s="326"/>
      <c r="B15" s="167" t="s">
        <v>87</v>
      </c>
      <c r="C15" s="146" t="s">
        <v>120</v>
      </c>
      <c r="D15" s="50"/>
      <c r="E15" s="51"/>
      <c r="F15" s="52"/>
      <c r="G15" s="326"/>
      <c r="H15" s="168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</row>
    <row r="16" spans="1:33" ht="22.5" customHeight="1" x14ac:dyDescent="0.15">
      <c r="A16" s="302">
        <v>3</v>
      </c>
      <c r="B16" s="37" t="s">
        <v>644</v>
      </c>
      <c r="C16" s="18" t="s">
        <v>397</v>
      </c>
      <c r="D16" s="38" t="s">
        <v>114</v>
      </c>
      <c r="E16" s="39" t="e">
        <f>130*R2</f>
        <v>#VALUE!</v>
      </c>
      <c r="F16" s="40" t="s">
        <v>116</v>
      </c>
      <c r="G16" s="302" t="s">
        <v>89</v>
      </c>
      <c r="H16" s="302" t="s">
        <v>119</v>
      </c>
      <c r="I16" s="302" t="s">
        <v>65</v>
      </c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</row>
    <row r="17" spans="1:29" ht="22.5" customHeight="1" x14ac:dyDescent="0.15">
      <c r="A17" s="302"/>
      <c r="B17" s="41" t="s">
        <v>147</v>
      </c>
      <c r="C17" s="21" t="s">
        <v>120</v>
      </c>
      <c r="D17" s="119"/>
      <c r="E17" s="119"/>
      <c r="F17" s="120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</row>
    <row r="18" spans="1:29" ht="22.5" customHeight="1" x14ac:dyDescent="0.15">
      <c r="A18" s="33">
        <v>4</v>
      </c>
      <c r="B18" s="36" t="s">
        <v>87</v>
      </c>
      <c r="C18" s="35" t="s">
        <v>123</v>
      </c>
      <c r="D18" s="381"/>
      <c r="E18" s="381"/>
      <c r="F18" s="382"/>
      <c r="G18" s="33" t="s">
        <v>89</v>
      </c>
      <c r="H18" s="33" t="s">
        <v>150</v>
      </c>
      <c r="I18" s="33" t="s">
        <v>65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x14ac:dyDescent="0.15">
      <c r="D19"/>
      <c r="E19"/>
      <c r="F19"/>
    </row>
    <row r="20" spans="1:29" x14ac:dyDescent="0.15">
      <c r="D20"/>
      <c r="E20"/>
      <c r="F20"/>
    </row>
    <row r="21" spans="1:29" x14ac:dyDescent="0.15">
      <c r="D21"/>
      <c r="E21"/>
      <c r="F21"/>
    </row>
    <row r="22" spans="1:29" x14ac:dyDescent="0.15">
      <c r="D22"/>
      <c r="E22"/>
      <c r="F22"/>
    </row>
    <row r="23" spans="1:29" x14ac:dyDescent="0.15">
      <c r="D23"/>
      <c r="E23"/>
      <c r="F23"/>
    </row>
    <row r="24" spans="1:29" x14ac:dyDescent="0.15">
      <c r="D24"/>
      <c r="E24"/>
      <c r="F24"/>
    </row>
    <row r="25" spans="1:29" x14ac:dyDescent="0.15">
      <c r="D25"/>
      <c r="E25"/>
      <c r="F25"/>
    </row>
    <row r="26" spans="1:29" x14ac:dyDescent="0.15">
      <c r="D26"/>
      <c r="E26"/>
      <c r="F26"/>
    </row>
    <row r="27" spans="1:29" x14ac:dyDescent="0.15">
      <c r="D27"/>
      <c r="E27"/>
      <c r="F27"/>
    </row>
    <row r="28" spans="1:29" x14ac:dyDescent="0.15">
      <c r="D28" s="325"/>
      <c r="E28" s="325"/>
      <c r="F28" s="325"/>
    </row>
    <row r="37" spans="4:6" x14ac:dyDescent="0.15">
      <c r="D37" s="5"/>
      <c r="E37" s="5"/>
      <c r="F37" s="5"/>
    </row>
    <row r="38" spans="4:6" x14ac:dyDescent="0.15">
      <c r="D38" s="5"/>
      <c r="E38" s="5"/>
      <c r="F38" s="5"/>
    </row>
  </sheetData>
  <mergeCells count="117">
    <mergeCell ref="C7:F7"/>
    <mergeCell ref="C8:F8"/>
    <mergeCell ref="G5:H8"/>
    <mergeCell ref="I5:I8"/>
    <mergeCell ref="AB5:AB8"/>
    <mergeCell ref="AC5:AC8"/>
    <mergeCell ref="T5:T8"/>
    <mergeCell ref="U5:U8"/>
    <mergeCell ref="V5:V8"/>
    <mergeCell ref="W5:Z8"/>
    <mergeCell ref="AA5:AA8"/>
    <mergeCell ref="O5:O8"/>
    <mergeCell ref="P5:P8"/>
    <mergeCell ref="Q5:Q8"/>
    <mergeCell ref="R5:R8"/>
    <mergeCell ref="S5:S8"/>
    <mergeCell ref="A1:B1"/>
    <mergeCell ref="C1:G1"/>
    <mergeCell ref="K1:L1"/>
    <mergeCell ref="M1:N1"/>
    <mergeCell ref="P1:Q1"/>
    <mergeCell ref="D9:F9"/>
    <mergeCell ref="G9:H9"/>
    <mergeCell ref="M9:S9"/>
    <mergeCell ref="A2:B2"/>
    <mergeCell ref="C2:G2"/>
    <mergeCell ref="K2:L2"/>
    <mergeCell ref="M2:N2"/>
    <mergeCell ref="P2:Q2"/>
    <mergeCell ref="R2:S2"/>
    <mergeCell ref="D4:F4"/>
    <mergeCell ref="G4:H4"/>
    <mergeCell ref="B5:B8"/>
    <mergeCell ref="C5:F5"/>
    <mergeCell ref="J5:J8"/>
    <mergeCell ref="K5:K8"/>
    <mergeCell ref="L5:L8"/>
    <mergeCell ref="M5:M8"/>
    <mergeCell ref="N5:N8"/>
    <mergeCell ref="C6:F6"/>
    <mergeCell ref="D10:F10"/>
    <mergeCell ref="R11:R12"/>
    <mergeCell ref="S11:S12"/>
    <mergeCell ref="T11:T12"/>
    <mergeCell ref="U11:U12"/>
    <mergeCell ref="J11:J12"/>
    <mergeCell ref="Y11:Y12"/>
    <mergeCell ref="Z11:Z12"/>
    <mergeCell ref="AA11:AA12"/>
    <mergeCell ref="D28:F28"/>
    <mergeCell ref="T16:T17"/>
    <mergeCell ref="U16:U17"/>
    <mergeCell ref="V16:V17"/>
    <mergeCell ref="AB11:AB12"/>
    <mergeCell ref="A11:A12"/>
    <mergeCell ref="G11:G12"/>
    <mergeCell ref="H11:H12"/>
    <mergeCell ref="I11:I12"/>
    <mergeCell ref="V11:V12"/>
    <mergeCell ref="K11:K12"/>
    <mergeCell ref="L11:L12"/>
    <mergeCell ref="M11:M12"/>
    <mergeCell ref="N11:N12"/>
    <mergeCell ref="O11:O12"/>
    <mergeCell ref="P11:P12"/>
    <mergeCell ref="Q11:Q12"/>
    <mergeCell ref="R16:R17"/>
    <mergeCell ref="S16:S17"/>
    <mergeCell ref="K16:K17"/>
    <mergeCell ref="L16:L17"/>
    <mergeCell ref="M16:M17"/>
    <mergeCell ref="A16:A17"/>
    <mergeCell ref="G16:G17"/>
    <mergeCell ref="H16:H17"/>
    <mergeCell ref="I16:I17"/>
    <mergeCell ref="J16:J17"/>
    <mergeCell ref="Z16:Z17"/>
    <mergeCell ref="AA16:AA17"/>
    <mergeCell ref="AB16:AB17"/>
    <mergeCell ref="AC16:AC17"/>
    <mergeCell ref="D18:F18"/>
    <mergeCell ref="X16:X17"/>
    <mergeCell ref="Y16:Y17"/>
    <mergeCell ref="W16:W17"/>
    <mergeCell ref="N16:N17"/>
    <mergeCell ref="O16:O17"/>
    <mergeCell ref="P16:P17"/>
    <mergeCell ref="Q16:Q17"/>
    <mergeCell ref="Q13:Q15"/>
    <mergeCell ref="A13:A15"/>
    <mergeCell ref="B13:B14"/>
    <mergeCell ref="G13:G15"/>
    <mergeCell ref="I13:I15"/>
    <mergeCell ref="J13:J15"/>
    <mergeCell ref="K13:K15"/>
    <mergeCell ref="L13:L15"/>
    <mergeCell ref="M13:M15"/>
    <mergeCell ref="N13:N15"/>
    <mergeCell ref="O13:O15"/>
    <mergeCell ref="P13:P15"/>
    <mergeCell ref="V1:W1"/>
    <mergeCell ref="AC13:AC15"/>
    <mergeCell ref="R13:R15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B15"/>
    <mergeCell ref="AC11:AC12"/>
    <mergeCell ref="W11:W12"/>
    <mergeCell ref="X11:X12"/>
    <mergeCell ref="R1:S1"/>
  </mergeCells>
  <phoneticPr fontId="1"/>
  <hyperlinks>
    <hyperlink ref="V1" location="目次!A1" display="戻る" xr:uid="{00000000-0004-0000-0C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7"/>
  <sheetViews>
    <sheetView showGridLines="0" zoomScale="85" zoomScaleNormal="85" workbookViewId="0">
      <selection activeCell="V1" sqref="V1:W1"/>
    </sheetView>
  </sheetViews>
  <sheetFormatPr defaultRowHeight="13.5" x14ac:dyDescent="0.15"/>
  <cols>
    <col min="2" max="2" width="22" customWidth="1"/>
    <col min="3" max="3" width="10.5" bestFit="1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29" ht="22.5" customHeight="1" x14ac:dyDescent="0.15">
      <c r="A1" s="284" t="s">
        <v>39</v>
      </c>
      <c r="B1" s="284"/>
      <c r="C1" s="284" t="s">
        <v>745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746</v>
      </c>
      <c r="V1" s="321" t="s">
        <v>693</v>
      </c>
      <c r="W1" s="321"/>
    </row>
    <row r="2" spans="1:29" ht="22.5" customHeight="1" x14ac:dyDescent="0.15">
      <c r="A2" s="292" t="s">
        <v>747</v>
      </c>
      <c r="B2" s="292"/>
      <c r="C2" s="292" t="s">
        <v>133</v>
      </c>
      <c r="D2" s="292"/>
      <c r="E2" s="292"/>
      <c r="F2" s="292"/>
      <c r="G2" s="292"/>
      <c r="H2" s="60" t="s">
        <v>134</v>
      </c>
      <c r="K2" s="285" t="s">
        <v>51</v>
      </c>
      <c r="L2" s="285"/>
      <c r="M2" s="286" t="s">
        <v>43</v>
      </c>
      <c r="N2" s="287"/>
      <c r="O2" s="2" t="s">
        <v>748</v>
      </c>
      <c r="P2" s="294" t="s">
        <v>54</v>
      </c>
      <c r="Q2" s="295"/>
      <c r="R2" s="296" t="e">
        <f>R1^0.444*M2^0.663*0.008883</f>
        <v>#VALUE!</v>
      </c>
      <c r="S2" s="297"/>
      <c r="T2" s="2" t="s">
        <v>749</v>
      </c>
    </row>
    <row r="3" spans="1:29" ht="22.5" customHeight="1" x14ac:dyDescent="0.15"/>
    <row r="4" spans="1:29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29" ht="22.5" customHeight="1" x14ac:dyDescent="0.15">
      <c r="B5" s="290" t="s">
        <v>63</v>
      </c>
      <c r="C5" s="305" t="s">
        <v>802</v>
      </c>
      <c r="D5" s="306"/>
      <c r="E5" s="306"/>
      <c r="F5" s="307"/>
      <c r="G5" s="291" t="s">
        <v>805</v>
      </c>
      <c r="H5" s="292"/>
      <c r="I5" s="299" t="s">
        <v>65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388" t="s">
        <v>139</v>
      </c>
      <c r="X5" s="389"/>
      <c r="Y5" s="389"/>
      <c r="Z5" s="390"/>
      <c r="AA5" s="387"/>
      <c r="AB5" s="387"/>
      <c r="AC5" s="387"/>
    </row>
    <row r="6" spans="1:29" ht="22.5" customHeight="1" x14ac:dyDescent="0.15">
      <c r="B6" s="290"/>
      <c r="C6" s="308" t="s">
        <v>803</v>
      </c>
      <c r="D6" s="309"/>
      <c r="E6" s="309"/>
      <c r="F6" s="310"/>
      <c r="G6" s="292"/>
      <c r="H6" s="292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391"/>
      <c r="X6" s="392"/>
      <c r="Y6" s="392"/>
      <c r="Z6" s="393"/>
      <c r="AA6" s="387"/>
      <c r="AB6" s="387"/>
      <c r="AC6" s="387"/>
    </row>
    <row r="7" spans="1:29" ht="22.5" customHeight="1" x14ac:dyDescent="0.15">
      <c r="B7" s="290"/>
      <c r="C7" s="311" t="s">
        <v>804</v>
      </c>
      <c r="D7" s="312"/>
      <c r="E7" s="312"/>
      <c r="F7" s="313"/>
      <c r="G7" s="292"/>
      <c r="H7" s="292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394"/>
      <c r="X7" s="395"/>
      <c r="Y7" s="395"/>
      <c r="Z7" s="396"/>
      <c r="AA7" s="387"/>
      <c r="AB7" s="387"/>
      <c r="AC7" s="387"/>
    </row>
    <row r="8" spans="1:29" ht="22.5" customHeight="1" x14ac:dyDescent="0.15">
      <c r="B8" s="62" t="s">
        <v>751</v>
      </c>
      <c r="C8" s="63" t="s">
        <v>78</v>
      </c>
      <c r="D8" s="300"/>
      <c r="E8" s="300"/>
      <c r="F8" s="301"/>
      <c r="G8" s="292" t="s">
        <v>79</v>
      </c>
      <c r="H8" s="292"/>
      <c r="I8" s="64"/>
      <c r="J8" s="60" t="s">
        <v>750</v>
      </c>
      <c r="K8" s="60" t="s">
        <v>750</v>
      </c>
      <c r="L8" s="60" t="s">
        <v>752</v>
      </c>
      <c r="M8" s="290" t="s">
        <v>141</v>
      </c>
      <c r="N8" s="290"/>
      <c r="O8" s="290"/>
      <c r="P8" s="290"/>
      <c r="Q8" s="290"/>
      <c r="R8" s="290"/>
      <c r="S8" s="290"/>
      <c r="T8" s="62"/>
      <c r="U8" s="62"/>
      <c r="V8" s="62"/>
      <c r="W8" s="62"/>
      <c r="X8" s="60"/>
      <c r="Y8" s="60"/>
      <c r="Z8" s="60"/>
      <c r="AA8" s="62"/>
      <c r="AB8" s="62"/>
      <c r="AC8" s="62"/>
    </row>
    <row r="9" spans="1:29" ht="22.5" customHeight="1" x14ac:dyDescent="0.15">
      <c r="A9" s="1" t="s">
        <v>83</v>
      </c>
      <c r="B9" s="1" t="s">
        <v>57</v>
      </c>
      <c r="C9" s="61" t="s">
        <v>58</v>
      </c>
      <c r="D9" s="303"/>
      <c r="E9" s="303"/>
      <c r="F9" s="304"/>
      <c r="G9" s="1" t="s">
        <v>753</v>
      </c>
      <c r="H9" s="1" t="s">
        <v>85</v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1">
        <v>6</v>
      </c>
      <c r="O9" s="1">
        <v>7</v>
      </c>
      <c r="P9" s="1">
        <v>8</v>
      </c>
      <c r="Q9" s="1">
        <v>9</v>
      </c>
      <c r="R9" s="1">
        <v>10</v>
      </c>
      <c r="S9" s="1">
        <v>11</v>
      </c>
      <c r="T9" s="1">
        <v>12</v>
      </c>
      <c r="U9" s="1">
        <v>13</v>
      </c>
      <c r="V9" s="1">
        <v>14</v>
      </c>
      <c r="W9" s="1">
        <v>15</v>
      </c>
      <c r="X9" s="1">
        <v>16</v>
      </c>
      <c r="Y9" s="1">
        <v>17</v>
      </c>
      <c r="Z9" s="1">
        <v>18</v>
      </c>
      <c r="AA9" s="1">
        <v>19</v>
      </c>
      <c r="AB9" s="1">
        <v>20</v>
      </c>
      <c r="AC9" s="1">
        <v>21</v>
      </c>
    </row>
    <row r="10" spans="1:29" ht="22.5" customHeight="1" x14ac:dyDescent="0.15">
      <c r="A10" s="292">
        <v>1</v>
      </c>
      <c r="B10" s="65" t="s">
        <v>754</v>
      </c>
      <c r="C10" s="66" t="s">
        <v>755</v>
      </c>
      <c r="D10" s="314"/>
      <c r="E10" s="314"/>
      <c r="F10" s="315"/>
      <c r="G10" s="292" t="s">
        <v>756</v>
      </c>
      <c r="H10" s="292" t="s">
        <v>109</v>
      </c>
      <c r="I10" s="292" t="s">
        <v>750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29" ht="22.5" customHeight="1" x14ac:dyDescent="0.15">
      <c r="A11" s="292"/>
      <c r="B11" s="67" t="s">
        <v>751</v>
      </c>
      <c r="C11" s="68" t="s">
        <v>757</v>
      </c>
      <c r="D11" s="316"/>
      <c r="E11" s="316"/>
      <c r="F11" s="317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</row>
    <row r="12" spans="1:29" ht="22.5" customHeight="1" x14ac:dyDescent="0.15">
      <c r="A12" s="326">
        <v>2</v>
      </c>
      <c r="B12" s="379" t="s">
        <v>758</v>
      </c>
      <c r="C12" s="202" t="s">
        <v>244</v>
      </c>
      <c r="D12" s="46" t="s">
        <v>759</v>
      </c>
      <c r="E12" s="47" t="e">
        <f>8*R1</f>
        <v>#VALUE!</v>
      </c>
      <c r="F12" s="48" t="s">
        <v>760</v>
      </c>
      <c r="G12" s="326" t="s">
        <v>761</v>
      </c>
      <c r="H12" s="164" t="s">
        <v>168</v>
      </c>
      <c r="I12" s="326" t="s">
        <v>762</v>
      </c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</row>
    <row r="13" spans="1:29" ht="22.5" customHeight="1" x14ac:dyDescent="0.15">
      <c r="A13" s="326"/>
      <c r="B13" s="380"/>
      <c r="C13" s="203" t="s">
        <v>247</v>
      </c>
      <c r="D13" s="154" t="s">
        <v>763</v>
      </c>
      <c r="E13" s="153" t="e">
        <f>6*R1</f>
        <v>#VALUE!</v>
      </c>
      <c r="F13" s="152" t="s">
        <v>245</v>
      </c>
      <c r="G13" s="326"/>
      <c r="H13" s="166" t="s">
        <v>248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</row>
    <row r="14" spans="1:29" ht="22.5" customHeight="1" x14ac:dyDescent="0.15">
      <c r="A14" s="326"/>
      <c r="B14" s="167" t="s">
        <v>87</v>
      </c>
      <c r="C14" s="146" t="s">
        <v>185</v>
      </c>
      <c r="D14" s="50"/>
      <c r="E14" s="51" t="s">
        <v>764</v>
      </c>
      <c r="F14" s="52"/>
      <c r="G14" s="326"/>
      <c r="H14" s="168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</row>
    <row r="15" spans="1:29" ht="22.5" customHeight="1" x14ac:dyDescent="0.15">
      <c r="A15" s="292">
        <v>3</v>
      </c>
      <c r="B15" s="65" t="s">
        <v>645</v>
      </c>
      <c r="C15" s="137" t="s">
        <v>765</v>
      </c>
      <c r="D15" s="38" t="s">
        <v>114</v>
      </c>
      <c r="E15" s="39" t="e">
        <f>130*R2</f>
        <v>#VALUE!</v>
      </c>
      <c r="F15" s="40" t="s">
        <v>245</v>
      </c>
      <c r="G15" s="292" t="s">
        <v>89</v>
      </c>
      <c r="H15" s="292" t="s">
        <v>119</v>
      </c>
      <c r="I15" s="292" t="s">
        <v>65</v>
      </c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</row>
    <row r="16" spans="1:29" ht="22.5" customHeight="1" x14ac:dyDescent="0.15">
      <c r="A16" s="292"/>
      <c r="B16" s="67" t="s">
        <v>147</v>
      </c>
      <c r="C16" s="68" t="s">
        <v>185</v>
      </c>
      <c r="D16" s="119"/>
      <c r="E16" s="119"/>
      <c r="F16" s="120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:29" ht="22.5" customHeight="1" x14ac:dyDescent="0.15">
      <c r="A17" s="210">
        <v>4</v>
      </c>
      <c r="B17" s="211" t="s">
        <v>87</v>
      </c>
      <c r="C17" s="212" t="s">
        <v>123</v>
      </c>
      <c r="D17" s="381"/>
      <c r="E17" s="381"/>
      <c r="F17" s="382"/>
      <c r="G17" s="210" t="s">
        <v>89</v>
      </c>
      <c r="H17" s="210" t="s">
        <v>276</v>
      </c>
      <c r="I17" s="210" t="s">
        <v>65</v>
      </c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0"/>
      <c r="X17" s="211"/>
      <c r="Y17" s="211"/>
      <c r="Z17" s="211"/>
      <c r="AA17" s="211"/>
      <c r="AB17" s="211"/>
      <c r="AC17" s="211"/>
    </row>
    <row r="18" spans="1:29" x14ac:dyDescent="0.15">
      <c r="D18"/>
      <c r="E18"/>
      <c r="F18"/>
    </row>
    <row r="19" spans="1:29" x14ac:dyDescent="0.15">
      <c r="D19"/>
      <c r="E19"/>
      <c r="F19"/>
    </row>
    <row r="20" spans="1:29" x14ac:dyDescent="0.15">
      <c r="D20"/>
      <c r="E20"/>
      <c r="F20"/>
    </row>
    <row r="21" spans="1:29" x14ac:dyDescent="0.15">
      <c r="D21"/>
      <c r="E21"/>
      <c r="F21"/>
    </row>
    <row r="22" spans="1:29" x14ac:dyDescent="0.15">
      <c r="D22"/>
      <c r="E22"/>
      <c r="F22"/>
    </row>
    <row r="23" spans="1:29" x14ac:dyDescent="0.15">
      <c r="D23"/>
      <c r="E23"/>
      <c r="F23"/>
    </row>
    <row r="24" spans="1:29" x14ac:dyDescent="0.15">
      <c r="D24"/>
      <c r="E24"/>
      <c r="F24"/>
    </row>
    <row r="25" spans="1:29" x14ac:dyDescent="0.15">
      <c r="D25"/>
      <c r="E25"/>
      <c r="F25"/>
    </row>
    <row r="26" spans="1:29" x14ac:dyDescent="0.15">
      <c r="D26"/>
      <c r="E26"/>
      <c r="F26"/>
    </row>
    <row r="27" spans="1:29" x14ac:dyDescent="0.15">
      <c r="D27" s="325"/>
      <c r="E27" s="325"/>
      <c r="F27" s="325"/>
    </row>
    <row r="36" spans="4:6" x14ac:dyDescent="0.15">
      <c r="D36" s="5"/>
      <c r="E36" s="5"/>
      <c r="F36" s="5"/>
    </row>
    <row r="37" spans="4:6" x14ac:dyDescent="0.15">
      <c r="D37" s="5"/>
      <c r="E37" s="5"/>
      <c r="F37" s="5"/>
    </row>
  </sheetData>
  <mergeCells count="117">
    <mergeCell ref="AA5:AA7"/>
    <mergeCell ref="AB5:AB7"/>
    <mergeCell ref="AC5:AC7"/>
    <mergeCell ref="C6:F6"/>
    <mergeCell ref="C7:F7"/>
    <mergeCell ref="W5:Z7"/>
    <mergeCell ref="O5:O7"/>
    <mergeCell ref="P5:P7"/>
    <mergeCell ref="Q5:Q7"/>
    <mergeCell ref="R5:R7"/>
    <mergeCell ref="S5:S7"/>
    <mergeCell ref="T5:T7"/>
    <mergeCell ref="U5:U7"/>
    <mergeCell ref="V5:V7"/>
    <mergeCell ref="M5:M7"/>
    <mergeCell ref="N5:N7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  <mergeCell ref="D4:F4"/>
    <mergeCell ref="G4:H4"/>
    <mergeCell ref="B5:B7"/>
    <mergeCell ref="C5:F5"/>
    <mergeCell ref="G5:H7"/>
    <mergeCell ref="I5:I7"/>
    <mergeCell ref="J5:J7"/>
    <mergeCell ref="K5:K7"/>
    <mergeCell ref="L5:L7"/>
    <mergeCell ref="M10:M11"/>
    <mergeCell ref="N10:N11"/>
    <mergeCell ref="O10:O11"/>
    <mergeCell ref="P10:P11"/>
    <mergeCell ref="D8:F8"/>
    <mergeCell ref="G8:H8"/>
    <mergeCell ref="M8:S8"/>
    <mergeCell ref="D9:F9"/>
    <mergeCell ref="A10:A11"/>
    <mergeCell ref="D10:F11"/>
    <mergeCell ref="G10:G11"/>
    <mergeCell ref="H10:H11"/>
    <mergeCell ref="I10:I11"/>
    <mergeCell ref="J10:J11"/>
    <mergeCell ref="AC10:AC11"/>
    <mergeCell ref="A12:A14"/>
    <mergeCell ref="B12:B13"/>
    <mergeCell ref="G12:G14"/>
    <mergeCell ref="I12:I14"/>
    <mergeCell ref="J12:J14"/>
    <mergeCell ref="K12:K14"/>
    <mergeCell ref="L12:L14"/>
    <mergeCell ref="M12:M14"/>
    <mergeCell ref="N12:N14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X12:X14"/>
    <mergeCell ref="Y12:Y14"/>
    <mergeCell ref="Z12:Z14"/>
    <mergeCell ref="O12:O14"/>
    <mergeCell ref="P12:P14"/>
    <mergeCell ref="Q12:Q14"/>
    <mergeCell ref="R12:R14"/>
    <mergeCell ref="S12:S14"/>
    <mergeCell ref="T12:T14"/>
    <mergeCell ref="A15:A16"/>
    <mergeCell ref="G15:G16"/>
    <mergeCell ref="H15:H16"/>
    <mergeCell ref="I15:I16"/>
    <mergeCell ref="J15:J16"/>
    <mergeCell ref="K15:K16"/>
    <mergeCell ref="L15:L16"/>
    <mergeCell ref="U12:U14"/>
    <mergeCell ref="V12:V14"/>
    <mergeCell ref="D27:F27"/>
    <mergeCell ref="V1:W1"/>
    <mergeCell ref="Y15:Y16"/>
    <mergeCell ref="Z15:Z16"/>
    <mergeCell ref="AA15:AA16"/>
    <mergeCell ref="AB15:AB16"/>
    <mergeCell ref="AC15:AC16"/>
    <mergeCell ref="D17:F17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AA12:AA14"/>
    <mergeCell ref="AB12:AB14"/>
    <mergeCell ref="AC12:AC14"/>
    <mergeCell ref="W12:W14"/>
  </mergeCells>
  <phoneticPr fontId="1"/>
  <hyperlinks>
    <hyperlink ref="V1" location="目次!A1" display="戻る" xr:uid="{00000000-0004-0000-0D00-000000000000}"/>
  </hyperlinks>
  <pageMargins left="0.7" right="0.7" top="0.75" bottom="0.75" header="0.3" footer="0.3"/>
  <pageSetup paperSize="9" scale="7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8"/>
  <sheetViews>
    <sheetView showGridLines="0" zoomScale="85" zoomScaleNormal="85" workbookViewId="0">
      <selection activeCell="V1" sqref="V1"/>
    </sheetView>
  </sheetViews>
  <sheetFormatPr defaultColWidth="9.125" defaultRowHeight="13.5" x14ac:dyDescent="0.15"/>
  <cols>
    <col min="1" max="1" width="7.125" style="4" customWidth="1"/>
    <col min="2" max="2" width="16.375" style="4" bestFit="1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625" style="4" customWidth="1"/>
    <col min="9" max="22" width="4.375" style="4" customWidth="1"/>
    <col min="23" max="16384" width="9.125" style="4"/>
  </cols>
  <sheetData>
    <row r="1" spans="1:24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182" t="s">
        <v>693</v>
      </c>
    </row>
    <row r="2" spans="1:24" ht="22.5" customHeight="1" x14ac:dyDescent="0.15">
      <c r="A2" s="302" t="s">
        <v>838</v>
      </c>
      <c r="B2" s="302"/>
      <c r="C2" s="302" t="s">
        <v>268</v>
      </c>
      <c r="D2" s="302"/>
      <c r="E2" s="302"/>
      <c r="F2" s="302"/>
      <c r="G2" s="334"/>
      <c r="H2" s="75" t="s">
        <v>603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X2" s="182"/>
    </row>
    <row r="3" spans="1:24" ht="22.5" customHeight="1" x14ac:dyDescent="0.15"/>
    <row r="4" spans="1:24" ht="22.5" customHeight="1" x14ac:dyDescent="0.15">
      <c r="A4" s="74" t="s">
        <v>83</v>
      </c>
      <c r="B4" s="74" t="s">
        <v>57</v>
      </c>
      <c r="C4" s="76" t="s">
        <v>58</v>
      </c>
      <c r="D4" s="288" t="s">
        <v>59</v>
      </c>
      <c r="E4" s="288"/>
      <c r="F4" s="289"/>
      <c r="G4" s="74" t="s">
        <v>84</v>
      </c>
      <c r="H4" s="74" t="s">
        <v>85</v>
      </c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</row>
    <row r="5" spans="1:24" ht="22.5" customHeight="1" x14ac:dyDescent="0.15">
      <c r="A5" s="107">
        <v>1</v>
      </c>
      <c r="B5" s="41" t="s">
        <v>831</v>
      </c>
      <c r="C5" s="21" t="s">
        <v>832</v>
      </c>
      <c r="D5" s="332"/>
      <c r="E5" s="332"/>
      <c r="F5" s="333"/>
      <c r="G5" s="107" t="s">
        <v>89</v>
      </c>
      <c r="H5" s="107" t="s">
        <v>276</v>
      </c>
      <c r="I5" s="107" t="s">
        <v>65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4" ht="22.5" customHeight="1" x14ac:dyDescent="0.15">
      <c r="A6" s="318">
        <v>2</v>
      </c>
      <c r="B6" s="81" t="s">
        <v>840</v>
      </c>
      <c r="C6" s="26" t="s">
        <v>875</v>
      </c>
      <c r="D6" s="46" t="s">
        <v>114</v>
      </c>
      <c r="E6" s="228" t="s">
        <v>877</v>
      </c>
      <c r="F6" s="48" t="s">
        <v>876</v>
      </c>
      <c r="G6" s="318" t="s">
        <v>89</v>
      </c>
      <c r="H6" s="318" t="s">
        <v>109</v>
      </c>
      <c r="I6" s="318" t="s">
        <v>65</v>
      </c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</row>
    <row r="7" spans="1:24" ht="22.5" customHeight="1" x14ac:dyDescent="0.15">
      <c r="A7" s="318"/>
      <c r="B7" s="29" t="s">
        <v>87</v>
      </c>
      <c r="C7" s="30" t="s">
        <v>839</v>
      </c>
      <c r="D7" s="116"/>
      <c r="E7" s="117"/>
      <c r="F7" s="1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</row>
    <row r="8" spans="1:24" ht="22.5" customHeight="1" x14ac:dyDescent="0.15">
      <c r="A8" s="11">
        <v>3</v>
      </c>
      <c r="B8" s="12" t="s">
        <v>87</v>
      </c>
      <c r="C8" s="22" t="s">
        <v>123</v>
      </c>
      <c r="D8" s="338"/>
      <c r="E8" s="338"/>
      <c r="F8" s="334"/>
      <c r="G8" s="11" t="s">
        <v>89</v>
      </c>
      <c r="H8" s="11" t="s">
        <v>276</v>
      </c>
      <c r="I8" s="82" t="s">
        <v>65</v>
      </c>
      <c r="J8" s="11"/>
      <c r="K8" s="11"/>
      <c r="L8" s="11"/>
      <c r="M8" s="11"/>
      <c r="N8" s="11"/>
      <c r="O8" s="11"/>
      <c r="P8" s="82"/>
      <c r="Q8" s="11"/>
      <c r="R8" s="11"/>
      <c r="S8" s="11"/>
      <c r="T8" s="11"/>
      <c r="U8" s="11"/>
      <c r="V8" s="11"/>
    </row>
    <row r="9" spans="1:24" x14ac:dyDescent="0.15">
      <c r="A9" s="78" t="s">
        <v>841</v>
      </c>
      <c r="B9" s="78"/>
      <c r="C9" s="78"/>
      <c r="D9"/>
      <c r="E9"/>
      <c r="F9"/>
      <c r="G9" s="78"/>
      <c r="H9" s="78"/>
    </row>
    <row r="10" spans="1:24" x14ac:dyDescent="0.15">
      <c r="D10"/>
      <c r="E10"/>
      <c r="F10"/>
    </row>
    <row r="11" spans="1:24" x14ac:dyDescent="0.15">
      <c r="A11" s="397" t="s">
        <v>857</v>
      </c>
      <c r="B11" s="397"/>
      <c r="C11" s="397"/>
      <c r="D11" s="397"/>
      <c r="E11" s="397"/>
      <c r="F11" s="397"/>
      <c r="G11" s="397"/>
      <c r="H11" s="397"/>
    </row>
    <row r="12" spans="1:24" x14ac:dyDescent="0.15">
      <c r="D12"/>
      <c r="E12"/>
      <c r="F12"/>
    </row>
    <row r="13" spans="1:24" x14ac:dyDescent="0.15">
      <c r="D13"/>
      <c r="E13"/>
      <c r="F13"/>
    </row>
    <row r="14" spans="1:24" x14ac:dyDescent="0.15">
      <c r="D14"/>
      <c r="E14"/>
      <c r="F14"/>
    </row>
    <row r="15" spans="1:24" x14ac:dyDescent="0.15">
      <c r="D15"/>
      <c r="E15"/>
      <c r="F15"/>
    </row>
    <row r="16" spans="1:24" x14ac:dyDescent="0.15">
      <c r="D16"/>
      <c r="E16"/>
      <c r="F16"/>
    </row>
    <row r="17" spans="4:6" x14ac:dyDescent="0.15">
      <c r="D17"/>
      <c r="E17"/>
      <c r="F17"/>
    </row>
    <row r="18" spans="4:6" x14ac:dyDescent="0.15">
      <c r="D18" s="325"/>
      <c r="E18" s="325"/>
      <c r="F18" s="325"/>
    </row>
    <row r="27" spans="4:6" x14ac:dyDescent="0.15">
      <c r="D27" s="5"/>
      <c r="E27" s="5"/>
      <c r="F27" s="5"/>
    </row>
    <row r="28" spans="4:6" x14ac:dyDescent="0.15">
      <c r="D28" s="5"/>
      <c r="E28" s="5"/>
      <c r="F28" s="5"/>
    </row>
  </sheetData>
  <mergeCells count="34">
    <mergeCell ref="P2:Q2"/>
    <mergeCell ref="R2:S2"/>
    <mergeCell ref="A1:B1"/>
    <mergeCell ref="C1:G1"/>
    <mergeCell ref="K1:L1"/>
    <mergeCell ref="M1:N1"/>
    <mergeCell ref="P1:Q1"/>
    <mergeCell ref="R1:S1"/>
    <mergeCell ref="D4:F4"/>
    <mergeCell ref="A2:B2"/>
    <mergeCell ref="C2:G2"/>
    <mergeCell ref="K2:L2"/>
    <mergeCell ref="M2:N2"/>
    <mergeCell ref="R6:R7"/>
    <mergeCell ref="S6:S7"/>
    <mergeCell ref="T6:T7"/>
    <mergeCell ref="U6:U7"/>
    <mergeCell ref="V6:V7"/>
    <mergeCell ref="D5:F5"/>
    <mergeCell ref="D8:F8"/>
    <mergeCell ref="A11:H11"/>
    <mergeCell ref="D18:F18"/>
    <mergeCell ref="Q6:Q7"/>
    <mergeCell ref="K6:K7"/>
    <mergeCell ref="L6:L7"/>
    <mergeCell ref="M6:M7"/>
    <mergeCell ref="N6:N7"/>
    <mergeCell ref="O6:O7"/>
    <mergeCell ref="P6:P7"/>
    <mergeCell ref="A6:A7"/>
    <mergeCell ref="G6:G7"/>
    <mergeCell ref="H6:H7"/>
    <mergeCell ref="I6:I7"/>
    <mergeCell ref="J6:J7"/>
  </mergeCells>
  <phoneticPr fontId="1"/>
  <hyperlinks>
    <hyperlink ref="V1" location="目次!A1" display="戻る" xr:uid="{00000000-0004-0000-0E00-000000000000}"/>
  </hyperlinks>
  <pageMargins left="0.7" right="0.7" top="0.75" bottom="0.75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ColWidth="9.125" defaultRowHeight="13.5" x14ac:dyDescent="0.15"/>
  <cols>
    <col min="1" max="1" width="7.125" style="4" customWidth="1"/>
    <col min="2" max="2" width="16.375" style="4" bestFit="1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62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302" t="s">
        <v>837</v>
      </c>
      <c r="B2" s="302"/>
      <c r="C2" s="302" t="s">
        <v>188</v>
      </c>
      <c r="D2" s="302"/>
      <c r="E2" s="302"/>
      <c r="F2" s="302"/>
      <c r="G2" s="334"/>
      <c r="H2" s="75" t="s">
        <v>189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15">
      <c r="Z3" s="171"/>
    </row>
    <row r="4" spans="1:33" ht="22.5" customHeight="1" x14ac:dyDescent="0.15">
      <c r="A4" s="74" t="s">
        <v>83</v>
      </c>
      <c r="B4" s="74" t="s">
        <v>57</v>
      </c>
      <c r="C4" s="76" t="s">
        <v>58</v>
      </c>
      <c r="D4" s="288" t="s">
        <v>59</v>
      </c>
      <c r="E4" s="288"/>
      <c r="F4" s="289"/>
      <c r="G4" s="74" t="s">
        <v>84</v>
      </c>
      <c r="H4" s="74" t="s">
        <v>85</v>
      </c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  <c r="AD4" s="74" t="s">
        <v>61</v>
      </c>
      <c r="AE4" s="74">
        <v>28</v>
      </c>
    </row>
    <row r="5" spans="1:33" ht="22.5" customHeight="1" x14ac:dyDescent="0.15">
      <c r="A5" s="302">
        <v>1</v>
      </c>
      <c r="B5" s="37" t="s">
        <v>830</v>
      </c>
      <c r="C5" s="18" t="s">
        <v>195</v>
      </c>
      <c r="D5" s="314"/>
      <c r="E5" s="314"/>
      <c r="F5" s="315"/>
      <c r="G5" s="302" t="s">
        <v>89</v>
      </c>
      <c r="H5" s="302" t="s">
        <v>150</v>
      </c>
      <c r="I5" s="302" t="s">
        <v>65</v>
      </c>
      <c r="J5" s="302"/>
      <c r="K5" s="302"/>
      <c r="L5" s="302"/>
      <c r="M5" s="302"/>
      <c r="N5" s="302"/>
      <c r="O5" s="302"/>
      <c r="P5" s="302" t="s">
        <v>65</v>
      </c>
      <c r="Q5" s="302"/>
      <c r="R5" s="302"/>
      <c r="S5" s="302"/>
      <c r="T5" s="302"/>
      <c r="U5" s="302"/>
      <c r="V5" s="302"/>
      <c r="W5" s="302" t="s">
        <v>65</v>
      </c>
      <c r="X5" s="302"/>
      <c r="Y5" s="302"/>
      <c r="Z5" s="302"/>
      <c r="AA5" s="302"/>
      <c r="AB5" s="302"/>
      <c r="AC5" s="302"/>
      <c r="AD5" s="302"/>
      <c r="AE5" s="302"/>
    </row>
    <row r="6" spans="1:33" ht="22.5" customHeight="1" x14ac:dyDescent="0.15">
      <c r="A6" s="302"/>
      <c r="B6" s="41" t="s">
        <v>831</v>
      </c>
      <c r="C6" s="21" t="s">
        <v>832</v>
      </c>
      <c r="D6" s="332"/>
      <c r="E6" s="332"/>
      <c r="F6" s="333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</row>
    <row r="7" spans="1:33" ht="22.5" customHeight="1" x14ac:dyDescent="0.15">
      <c r="A7" s="318">
        <v>2</v>
      </c>
      <c r="B7" s="81" t="s">
        <v>653</v>
      </c>
      <c r="C7" s="26" t="s">
        <v>833</v>
      </c>
      <c r="D7" s="46" t="s">
        <v>114</v>
      </c>
      <c r="E7" s="47" t="e">
        <f>100*R2</f>
        <v>#VALUE!</v>
      </c>
      <c r="F7" s="48" t="s">
        <v>116</v>
      </c>
      <c r="G7" s="318" t="s">
        <v>89</v>
      </c>
      <c r="H7" s="318" t="s">
        <v>109</v>
      </c>
      <c r="I7" s="318" t="s">
        <v>65</v>
      </c>
      <c r="J7" s="318"/>
      <c r="K7" s="318"/>
      <c r="L7" s="318"/>
      <c r="M7" s="318"/>
      <c r="N7" s="318"/>
      <c r="O7" s="318"/>
      <c r="P7" s="318" t="s">
        <v>65</v>
      </c>
      <c r="Q7" s="318"/>
      <c r="R7" s="318"/>
      <c r="S7" s="318"/>
      <c r="T7" s="318"/>
      <c r="U7" s="318"/>
      <c r="V7" s="318"/>
      <c r="W7" s="318" t="s">
        <v>65</v>
      </c>
      <c r="X7" s="318"/>
      <c r="Y7" s="318"/>
      <c r="Z7" s="318"/>
      <c r="AA7" s="318"/>
      <c r="AB7" s="318"/>
      <c r="AC7" s="318"/>
      <c r="AD7" s="318"/>
      <c r="AE7" s="318"/>
    </row>
    <row r="8" spans="1:33" ht="22.5" customHeight="1" x14ac:dyDescent="0.15">
      <c r="A8" s="318"/>
      <c r="B8" s="29" t="s">
        <v>87</v>
      </c>
      <c r="C8" s="30" t="s">
        <v>835</v>
      </c>
      <c r="D8" s="116" t="s">
        <v>114</v>
      </c>
      <c r="E8" s="117" t="e">
        <f>20*R2</f>
        <v>#VALUE!</v>
      </c>
      <c r="F8" s="118" t="s">
        <v>834</v>
      </c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</row>
    <row r="9" spans="1:33" ht="22.5" customHeight="1" x14ac:dyDescent="0.15">
      <c r="A9" s="11">
        <v>3</v>
      </c>
      <c r="B9" s="12" t="s">
        <v>87</v>
      </c>
      <c r="C9" s="22" t="s">
        <v>123</v>
      </c>
      <c r="D9" s="338"/>
      <c r="E9" s="338"/>
      <c r="F9" s="334"/>
      <c r="G9" s="11" t="s">
        <v>89</v>
      </c>
      <c r="H9" s="11" t="s">
        <v>276</v>
      </c>
      <c r="I9" s="82" t="s">
        <v>65</v>
      </c>
      <c r="J9" s="11"/>
      <c r="K9" s="11"/>
      <c r="L9" s="11"/>
      <c r="M9" s="11"/>
      <c r="N9" s="11"/>
      <c r="O9" s="11"/>
      <c r="P9" s="82" t="s">
        <v>65</v>
      </c>
      <c r="Q9" s="11"/>
      <c r="R9" s="11"/>
      <c r="S9" s="11"/>
      <c r="T9" s="11"/>
      <c r="U9" s="11"/>
      <c r="V9" s="11"/>
      <c r="W9" s="82" t="s">
        <v>65</v>
      </c>
      <c r="X9" s="11"/>
      <c r="Y9" s="11"/>
      <c r="Z9" s="11"/>
      <c r="AA9" s="11"/>
      <c r="AB9" s="11"/>
      <c r="AC9" s="11"/>
      <c r="AD9" s="11"/>
      <c r="AE9" s="11"/>
    </row>
    <row r="10" spans="1:33" x14ac:dyDescent="0.15">
      <c r="A10" s="78" t="s">
        <v>660</v>
      </c>
      <c r="B10" s="78"/>
      <c r="C10" s="78"/>
      <c r="D10"/>
      <c r="E10"/>
      <c r="F10"/>
      <c r="G10" s="78"/>
      <c r="H10" s="78"/>
    </row>
    <row r="11" spans="1:33" x14ac:dyDescent="0.15">
      <c r="A11" s="4" t="s">
        <v>661</v>
      </c>
      <c r="D11"/>
      <c r="E11"/>
      <c r="F11"/>
    </row>
    <row r="12" spans="1:33" x14ac:dyDescent="0.15">
      <c r="A12" s="397"/>
      <c r="B12" s="397"/>
      <c r="C12" s="397"/>
      <c r="D12" s="397"/>
      <c r="E12" s="397"/>
      <c r="F12" s="397"/>
      <c r="G12" s="397"/>
      <c r="H12" s="397"/>
    </row>
    <row r="13" spans="1:33" x14ac:dyDescent="0.15">
      <c r="D13"/>
      <c r="E13"/>
      <c r="F13"/>
    </row>
    <row r="14" spans="1:33" x14ac:dyDescent="0.15">
      <c r="D14"/>
      <c r="E14"/>
      <c r="F14"/>
    </row>
    <row r="15" spans="1:33" x14ac:dyDescent="0.15">
      <c r="D15"/>
      <c r="E15"/>
      <c r="F15"/>
    </row>
    <row r="16" spans="1:33" x14ac:dyDescent="0.15">
      <c r="D16"/>
      <c r="E16"/>
      <c r="F16"/>
    </row>
    <row r="17" spans="4:6" x14ac:dyDescent="0.15">
      <c r="D17"/>
      <c r="E17"/>
      <c r="F17"/>
    </row>
    <row r="18" spans="4:6" x14ac:dyDescent="0.15">
      <c r="D18"/>
      <c r="E18"/>
      <c r="F18"/>
    </row>
    <row r="19" spans="4:6" x14ac:dyDescent="0.1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71"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  <mergeCell ref="D4:F4"/>
    <mergeCell ref="A5:A6"/>
    <mergeCell ref="D5:F5"/>
    <mergeCell ref="G5:G6"/>
    <mergeCell ref="H5:H6"/>
    <mergeCell ref="AE5:AE6"/>
    <mergeCell ref="D6: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7:K8"/>
    <mergeCell ref="AA5:AA6"/>
    <mergeCell ref="AB5:AB6"/>
    <mergeCell ref="AC5:AC6"/>
    <mergeCell ref="AD5:AD6"/>
    <mergeCell ref="K5:K6"/>
    <mergeCell ref="L5:L6"/>
    <mergeCell ref="M5:M6"/>
    <mergeCell ref="N5:N6"/>
    <mergeCell ref="W7:W8"/>
    <mergeCell ref="L7:L8"/>
    <mergeCell ref="M7:M8"/>
    <mergeCell ref="N7:N8"/>
    <mergeCell ref="O7:O8"/>
    <mergeCell ref="P7:P8"/>
    <mergeCell ref="Q7:Q8"/>
    <mergeCell ref="A7:A8"/>
    <mergeCell ref="G7:G8"/>
    <mergeCell ref="H7:H8"/>
    <mergeCell ref="I7:I8"/>
    <mergeCell ref="J7:J8"/>
    <mergeCell ref="A12:H12"/>
    <mergeCell ref="D19:F19"/>
    <mergeCell ref="AD7:AD8"/>
    <mergeCell ref="AE7:AE8"/>
    <mergeCell ref="D9:F9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</mergeCells>
  <phoneticPr fontId="1"/>
  <hyperlinks>
    <hyperlink ref="V1" location="目次!A1" display="戻る" xr:uid="{00000000-0004-0000-0F00-000000000000}"/>
  </hyperlinks>
  <pageMargins left="0.7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D33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0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0" ht="22.5" customHeight="1" x14ac:dyDescent="0.15">
      <c r="A2" s="292" t="s">
        <v>858</v>
      </c>
      <c r="B2" s="292"/>
      <c r="C2" s="292" t="s">
        <v>206</v>
      </c>
      <c r="D2" s="292"/>
      <c r="E2" s="292"/>
      <c r="F2" s="292"/>
      <c r="G2" s="293"/>
      <c r="H2" s="60" t="s">
        <v>207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D2" s="182"/>
    </row>
    <row r="3" spans="1:30" ht="22.5" customHeight="1" x14ac:dyDescent="0.15"/>
    <row r="4" spans="1:30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9"/>
      <c r="G4" s="285" t="s">
        <v>60</v>
      </c>
      <c r="H4" s="285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</row>
    <row r="5" spans="1:30" ht="22.5" customHeight="1" x14ac:dyDescent="0.15">
      <c r="B5" s="290" t="s">
        <v>63</v>
      </c>
      <c r="C5" s="305" t="s">
        <v>802</v>
      </c>
      <c r="D5" s="306"/>
      <c r="E5" s="306"/>
      <c r="F5" s="307"/>
      <c r="G5" s="291" t="s">
        <v>805</v>
      </c>
      <c r="H5" s="292"/>
      <c r="I5" s="330" t="s">
        <v>65</v>
      </c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88" t="s">
        <v>139</v>
      </c>
      <c r="X5" s="389"/>
      <c r="Y5" s="389"/>
      <c r="Z5" s="389"/>
      <c r="AA5" s="389"/>
      <c r="AB5" s="389"/>
      <c r="AC5" s="390"/>
    </row>
    <row r="6" spans="1:30" ht="22.5" customHeight="1" x14ac:dyDescent="0.15">
      <c r="B6" s="290"/>
      <c r="C6" s="308" t="s">
        <v>803</v>
      </c>
      <c r="D6" s="309"/>
      <c r="E6" s="309"/>
      <c r="F6" s="310"/>
      <c r="G6" s="292"/>
      <c r="H6" s="292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91"/>
      <c r="X6" s="392"/>
      <c r="Y6" s="392"/>
      <c r="Z6" s="392"/>
      <c r="AA6" s="392"/>
      <c r="AB6" s="392"/>
      <c r="AC6" s="393"/>
    </row>
    <row r="7" spans="1:30" ht="22.5" customHeight="1" x14ac:dyDescent="0.15">
      <c r="B7" s="290"/>
      <c r="C7" s="311" t="s">
        <v>860</v>
      </c>
      <c r="D7" s="312"/>
      <c r="E7" s="312"/>
      <c r="F7" s="313"/>
      <c r="G7" s="292"/>
      <c r="H7" s="292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94"/>
      <c r="X7" s="395"/>
      <c r="Y7" s="395"/>
      <c r="Z7" s="395"/>
      <c r="AA7" s="395"/>
      <c r="AB7" s="395"/>
      <c r="AC7" s="396"/>
    </row>
    <row r="8" spans="1:30" ht="22.5" customHeight="1" x14ac:dyDescent="0.15">
      <c r="A8" s="1" t="s">
        <v>83</v>
      </c>
      <c r="B8" s="1" t="s">
        <v>57</v>
      </c>
      <c r="C8" s="61" t="s">
        <v>58</v>
      </c>
      <c r="D8" s="288" t="s">
        <v>59</v>
      </c>
      <c r="E8" s="288"/>
      <c r="F8" s="289"/>
      <c r="G8" s="1" t="s">
        <v>84</v>
      </c>
      <c r="H8" s="1" t="s">
        <v>85</v>
      </c>
      <c r="I8" s="1">
        <v>1</v>
      </c>
      <c r="J8" s="1">
        <v>2</v>
      </c>
      <c r="K8" s="1">
        <v>3</v>
      </c>
      <c r="L8" s="1">
        <v>4</v>
      </c>
      <c r="M8" s="1">
        <v>5</v>
      </c>
      <c r="N8" s="1">
        <v>6</v>
      </c>
      <c r="O8" s="1">
        <v>7</v>
      </c>
      <c r="P8" s="1">
        <v>8</v>
      </c>
      <c r="Q8" s="1">
        <v>9</v>
      </c>
      <c r="R8" s="1">
        <v>10</v>
      </c>
      <c r="S8" s="1">
        <v>11</v>
      </c>
      <c r="T8" s="1">
        <v>12</v>
      </c>
      <c r="U8" s="1">
        <v>13</v>
      </c>
      <c r="V8" s="1">
        <v>14</v>
      </c>
      <c r="W8" s="1">
        <v>15</v>
      </c>
      <c r="X8" s="1">
        <v>16</v>
      </c>
      <c r="Y8" s="1">
        <v>17</v>
      </c>
      <c r="Z8" s="1">
        <v>18</v>
      </c>
      <c r="AA8" s="1">
        <v>19</v>
      </c>
      <c r="AB8" s="1">
        <v>20</v>
      </c>
      <c r="AC8" s="1">
        <v>21</v>
      </c>
    </row>
    <row r="9" spans="1:30" ht="22.5" customHeight="1" x14ac:dyDescent="0.15">
      <c r="A9" s="292">
        <v>1</v>
      </c>
      <c r="B9" s="65" t="s">
        <v>76</v>
      </c>
      <c r="C9" s="66" t="s">
        <v>195</v>
      </c>
      <c r="D9" s="335"/>
      <c r="E9" s="335"/>
      <c r="F9" s="336"/>
      <c r="G9" s="292" t="s">
        <v>89</v>
      </c>
      <c r="H9" s="292" t="s">
        <v>109</v>
      </c>
      <c r="I9" s="292" t="s">
        <v>65</v>
      </c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</row>
    <row r="10" spans="1:30" ht="22.5" customHeight="1" x14ac:dyDescent="0.15">
      <c r="A10" s="292"/>
      <c r="B10" s="67" t="s">
        <v>87</v>
      </c>
      <c r="C10" s="68" t="s">
        <v>200</v>
      </c>
      <c r="D10" s="332"/>
      <c r="E10" s="332"/>
      <c r="F10" s="333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30" ht="22.5" customHeight="1" x14ac:dyDescent="0.15">
      <c r="A11" s="326">
        <v>2</v>
      </c>
      <c r="B11" s="69" t="s">
        <v>213</v>
      </c>
      <c r="C11" s="70" t="s">
        <v>859</v>
      </c>
      <c r="D11" s="46" t="s">
        <v>114</v>
      </c>
      <c r="E11" s="47" t="e">
        <f>40*R2</f>
        <v>#VALUE!</v>
      </c>
      <c r="F11" s="48" t="s">
        <v>116</v>
      </c>
      <c r="G11" s="326" t="s">
        <v>89</v>
      </c>
      <c r="H11" s="326" t="s">
        <v>91</v>
      </c>
      <c r="I11" s="326" t="s">
        <v>65</v>
      </c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</row>
    <row r="12" spans="1:30" ht="22.5" customHeight="1" x14ac:dyDescent="0.15">
      <c r="A12" s="326"/>
      <c r="B12" s="71" t="s">
        <v>147</v>
      </c>
      <c r="C12" s="72" t="s">
        <v>120</v>
      </c>
      <c r="D12" s="31"/>
      <c r="E12" s="31"/>
      <c r="F12" s="32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</row>
    <row r="13" spans="1:30" ht="22.5" customHeight="1" x14ac:dyDescent="0.15">
      <c r="A13" s="60">
        <v>3</v>
      </c>
      <c r="B13" s="62" t="s">
        <v>87</v>
      </c>
      <c r="C13" s="63" t="s">
        <v>123</v>
      </c>
      <c r="D13" s="338"/>
      <c r="E13" s="338"/>
      <c r="F13" s="334"/>
      <c r="G13" s="60" t="s">
        <v>89</v>
      </c>
      <c r="H13" s="60" t="s">
        <v>150</v>
      </c>
      <c r="I13" s="60" t="s">
        <v>65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30" x14ac:dyDescent="0.15">
      <c r="D14"/>
      <c r="E14"/>
      <c r="F14"/>
    </row>
    <row r="15" spans="1:30" x14ac:dyDescent="0.15">
      <c r="D15"/>
      <c r="E15"/>
      <c r="F15"/>
    </row>
    <row r="16" spans="1:30" x14ac:dyDescent="0.15">
      <c r="D16"/>
      <c r="E16"/>
      <c r="F16"/>
    </row>
    <row r="17" spans="4:6" x14ac:dyDescent="0.15">
      <c r="D17"/>
      <c r="E17"/>
      <c r="F17"/>
    </row>
    <row r="18" spans="4:6" x14ac:dyDescent="0.15">
      <c r="D18"/>
      <c r="E18"/>
      <c r="F18"/>
    </row>
    <row r="19" spans="4:6" x14ac:dyDescent="0.1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 s="325"/>
      <c r="E23" s="325"/>
      <c r="F23" s="325"/>
    </row>
    <row r="32" spans="4:6" x14ac:dyDescent="0.15">
      <c r="D32" s="5"/>
      <c r="E32" s="5"/>
      <c r="F32" s="5"/>
    </row>
    <row r="33" spans="4:6" x14ac:dyDescent="0.15">
      <c r="D33" s="5"/>
      <c r="E33" s="5"/>
      <c r="F33" s="5"/>
    </row>
  </sheetData>
  <mergeCells count="88"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  <mergeCell ref="A9:A10"/>
    <mergeCell ref="D9:F9"/>
    <mergeCell ref="G9:G10"/>
    <mergeCell ref="H9:H10"/>
    <mergeCell ref="I9:I10"/>
    <mergeCell ref="U9:U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AB9:AB10"/>
    <mergeCell ref="AC9:AC10"/>
    <mergeCell ref="D10:F10"/>
    <mergeCell ref="A11:A12"/>
    <mergeCell ref="G11:G12"/>
    <mergeCell ref="H11:H12"/>
    <mergeCell ref="I11:I12"/>
    <mergeCell ref="J11:J12"/>
    <mergeCell ref="K11:K12"/>
    <mergeCell ref="L11:L12"/>
    <mergeCell ref="V9:V10"/>
    <mergeCell ref="W9:W10"/>
    <mergeCell ref="X9:X10"/>
    <mergeCell ref="Y9:Y10"/>
    <mergeCell ref="Z9:Z10"/>
    <mergeCell ref="AA9:AA10"/>
    <mergeCell ref="X11:X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Y11:Y12"/>
    <mergeCell ref="Z11:Z12"/>
    <mergeCell ref="AA11:AA12"/>
    <mergeCell ref="AB11:AB12"/>
    <mergeCell ref="AC11:AC12"/>
    <mergeCell ref="N5:N7"/>
    <mergeCell ref="D23:F23"/>
    <mergeCell ref="D4:F4"/>
    <mergeCell ref="G4:H4"/>
    <mergeCell ref="B5:B7"/>
    <mergeCell ref="C5:F5"/>
    <mergeCell ref="G5:H7"/>
    <mergeCell ref="D13:F13"/>
    <mergeCell ref="D8:F8"/>
    <mergeCell ref="C6:F6"/>
    <mergeCell ref="C7:F7"/>
    <mergeCell ref="I5:I7"/>
    <mergeCell ref="J5:J7"/>
    <mergeCell ref="K5:K7"/>
    <mergeCell ref="L5:L7"/>
    <mergeCell ref="M5:M7"/>
    <mergeCell ref="W5:AC7"/>
    <mergeCell ref="U5:U7"/>
    <mergeCell ref="V5:V7"/>
    <mergeCell ref="O5:O7"/>
    <mergeCell ref="P5:P7"/>
    <mergeCell ref="Q5:Q7"/>
    <mergeCell ref="R5:R7"/>
    <mergeCell ref="S5:S7"/>
    <mergeCell ref="T5:T7"/>
  </mergeCells>
  <phoneticPr fontId="1"/>
  <hyperlinks>
    <hyperlink ref="V1" location="目次!A1" display="戻る" xr:uid="{00000000-0004-0000-10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I19"/>
  <sheetViews>
    <sheetView showGridLines="0" zoomScale="85" zoomScaleNormal="85" workbookViewId="0">
      <selection activeCell="J13" sqref="J13"/>
    </sheetView>
  </sheetViews>
  <sheetFormatPr defaultColWidth="9.125" defaultRowHeight="13.5" x14ac:dyDescent="0.15"/>
  <cols>
    <col min="1" max="1" width="7.125" style="4" bestFit="1" customWidth="1"/>
    <col min="2" max="2" width="16.375" style="4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9" max="9" width="9.125" style="4"/>
    <col min="10" max="10" width="21.75" style="4" customWidth="1"/>
    <col min="11" max="24" width="4.375" style="4" customWidth="1"/>
    <col min="25" max="16384" width="9.125" style="4"/>
  </cols>
  <sheetData>
    <row r="1" spans="1:35" ht="22.5" customHeight="1" x14ac:dyDescent="0.15">
      <c r="A1" s="331" t="s">
        <v>39</v>
      </c>
      <c r="B1" s="331"/>
      <c r="C1" s="331" t="s">
        <v>265</v>
      </c>
      <c r="D1" s="331"/>
      <c r="E1" s="331"/>
      <c r="F1" s="331"/>
      <c r="G1" s="331"/>
      <c r="H1" s="331"/>
      <c r="I1" s="331"/>
      <c r="J1" s="74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266</v>
      </c>
      <c r="Y1" s="182" t="s">
        <v>693</v>
      </c>
    </row>
    <row r="2" spans="1:35" ht="22.5" customHeight="1" x14ac:dyDescent="0.15">
      <c r="A2" s="302" t="s">
        <v>267</v>
      </c>
      <c r="B2" s="302"/>
      <c r="C2" s="302" t="s">
        <v>268</v>
      </c>
      <c r="D2" s="302"/>
      <c r="E2" s="302"/>
      <c r="F2" s="302"/>
      <c r="G2" s="334"/>
      <c r="H2" s="334"/>
      <c r="I2" s="334"/>
      <c r="J2" s="11" t="s">
        <v>134</v>
      </c>
      <c r="M2" s="285" t="s">
        <v>51</v>
      </c>
      <c r="N2" s="285"/>
      <c r="O2" s="286" t="s">
        <v>43</v>
      </c>
      <c r="P2" s="287"/>
      <c r="Q2" s="2" t="s">
        <v>269</v>
      </c>
      <c r="R2" s="294" t="s">
        <v>54</v>
      </c>
      <c r="S2" s="295"/>
      <c r="T2" s="296" t="e">
        <f>T1^0.444*O2^0.663*0.008883</f>
        <v>#VALUE!</v>
      </c>
      <c r="U2" s="297"/>
      <c r="V2" s="2" t="s">
        <v>270</v>
      </c>
      <c r="AI2" s="182"/>
    </row>
    <row r="3" spans="1:35" ht="22.5" customHeight="1" x14ac:dyDescent="0.15"/>
    <row r="4" spans="1:35" ht="22.5" customHeight="1" x14ac:dyDescent="0.15">
      <c r="B4" s="74" t="s">
        <v>57</v>
      </c>
      <c r="C4" s="76" t="s">
        <v>58</v>
      </c>
      <c r="D4" s="288" t="s">
        <v>59</v>
      </c>
      <c r="E4" s="288"/>
      <c r="F4" s="288"/>
      <c r="G4" s="97"/>
      <c r="H4" s="217"/>
      <c r="I4" s="331" t="s">
        <v>60</v>
      </c>
      <c r="J4" s="331"/>
      <c r="K4" s="74">
        <v>1</v>
      </c>
      <c r="L4" s="74">
        <v>2</v>
      </c>
      <c r="M4" s="74">
        <v>3</v>
      </c>
      <c r="N4" s="74">
        <v>4</v>
      </c>
      <c r="O4" s="74">
        <v>5</v>
      </c>
      <c r="P4" s="74">
        <v>6</v>
      </c>
      <c r="Q4" s="74">
        <v>7</v>
      </c>
      <c r="R4" s="74">
        <v>8</v>
      </c>
      <c r="S4" s="74">
        <v>9</v>
      </c>
      <c r="T4" s="74">
        <v>10</v>
      </c>
      <c r="U4" s="74">
        <v>11</v>
      </c>
      <c r="V4" s="74">
        <v>12</v>
      </c>
      <c r="W4" s="74">
        <v>13</v>
      </c>
      <c r="X4" s="74">
        <v>14</v>
      </c>
    </row>
    <row r="5" spans="1:35" ht="22.5" customHeight="1" x14ac:dyDescent="0.15">
      <c r="B5" s="12" t="s">
        <v>271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77"/>
      <c r="M5" s="11" t="s">
        <v>74</v>
      </c>
      <c r="N5" s="11" t="s">
        <v>102</v>
      </c>
      <c r="O5" s="11" t="s">
        <v>272</v>
      </c>
      <c r="P5" s="329" t="s">
        <v>273</v>
      </c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4" t="s">
        <v>83</v>
      </c>
      <c r="B6" s="74" t="s">
        <v>57</v>
      </c>
      <c r="C6" s="76" t="s">
        <v>58</v>
      </c>
      <c r="D6" s="96"/>
      <c r="E6" s="97"/>
      <c r="F6" s="97"/>
      <c r="G6" s="97"/>
      <c r="H6" s="217"/>
      <c r="I6" s="74" t="s">
        <v>274</v>
      </c>
      <c r="J6" s="74" t="s">
        <v>85</v>
      </c>
      <c r="K6" s="74">
        <v>1</v>
      </c>
      <c r="L6" s="74">
        <v>2</v>
      </c>
      <c r="M6" s="74">
        <v>3</v>
      </c>
      <c r="N6" s="74">
        <v>4</v>
      </c>
      <c r="O6" s="74">
        <v>5</v>
      </c>
      <c r="P6" s="74">
        <v>6</v>
      </c>
      <c r="Q6" s="74">
        <v>7</v>
      </c>
      <c r="R6" s="74">
        <v>8</v>
      </c>
      <c r="S6" s="74">
        <v>9</v>
      </c>
      <c r="T6" s="74">
        <v>10</v>
      </c>
      <c r="U6" s="74">
        <v>11</v>
      </c>
      <c r="V6" s="74">
        <v>12</v>
      </c>
      <c r="W6" s="74">
        <v>13</v>
      </c>
      <c r="X6" s="74">
        <v>14</v>
      </c>
    </row>
    <row r="7" spans="1:35" ht="22.5" customHeight="1" x14ac:dyDescent="0.15">
      <c r="A7" s="11">
        <v>1</v>
      </c>
      <c r="B7" s="9" t="s">
        <v>87</v>
      </c>
      <c r="C7" s="22" t="s">
        <v>216</v>
      </c>
      <c r="D7" s="14"/>
      <c r="E7" s="15"/>
      <c r="F7" s="15"/>
      <c r="G7" s="15"/>
      <c r="H7" s="16"/>
      <c r="I7" s="11" t="s">
        <v>275</v>
      </c>
      <c r="J7" s="11" t="s">
        <v>276</v>
      </c>
      <c r="K7" s="11" t="s">
        <v>277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278</v>
      </c>
      <c r="C8" s="26" t="s">
        <v>279</v>
      </c>
      <c r="D8" s="27"/>
      <c r="E8" s="98"/>
      <c r="F8" s="98"/>
      <c r="G8" s="98"/>
      <c r="H8" s="99"/>
      <c r="I8" s="318" t="s">
        <v>108</v>
      </c>
      <c r="J8" s="318" t="s">
        <v>109</v>
      </c>
      <c r="K8" s="318" t="s">
        <v>277</v>
      </c>
      <c r="L8" s="318" t="s">
        <v>74</v>
      </c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157</v>
      </c>
      <c r="C9" s="30" t="s">
        <v>280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282</v>
      </c>
      <c r="C10" s="18" t="s">
        <v>283</v>
      </c>
      <c r="D10" s="38" t="s">
        <v>115</v>
      </c>
      <c r="E10" s="39" t="e">
        <f>100*T2</f>
        <v>#VALUE!</v>
      </c>
      <c r="F10" s="220" t="s">
        <v>284</v>
      </c>
      <c r="G10" s="220"/>
      <c r="H10" s="40"/>
      <c r="I10" s="302" t="s">
        <v>90</v>
      </c>
      <c r="J10" s="107" t="s">
        <v>119</v>
      </c>
      <c r="K10" s="302" t="s">
        <v>277</v>
      </c>
      <c r="L10" s="302" t="s">
        <v>75</v>
      </c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147</v>
      </c>
      <c r="C11" s="21" t="s">
        <v>171</v>
      </c>
      <c r="D11" s="53"/>
      <c r="E11" s="54"/>
      <c r="F11" s="221"/>
      <c r="G11" s="221"/>
      <c r="H11" s="55"/>
      <c r="I11" s="302"/>
      <c r="J11" s="102" t="s">
        <v>865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02"/>
      <c r="B12" s="37" t="s">
        <v>644</v>
      </c>
      <c r="C12" s="18" t="s">
        <v>285</v>
      </c>
      <c r="D12" s="38" t="s">
        <v>286</v>
      </c>
      <c r="E12" s="39" t="e">
        <f>85*T2</f>
        <v>#VALUE!</v>
      </c>
      <c r="F12" s="220" t="s">
        <v>287</v>
      </c>
      <c r="G12" s="220"/>
      <c r="H12" s="40"/>
      <c r="I12" s="302" t="s">
        <v>288</v>
      </c>
      <c r="J12" s="101" t="s">
        <v>119</v>
      </c>
      <c r="K12" s="302" t="s">
        <v>102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1:35" ht="22.5" customHeight="1" x14ac:dyDescent="0.15">
      <c r="A13" s="302"/>
      <c r="B13" s="41" t="s">
        <v>147</v>
      </c>
      <c r="C13" s="21" t="s">
        <v>120</v>
      </c>
      <c r="D13" s="53"/>
      <c r="E13" s="54"/>
      <c r="F13" s="221"/>
      <c r="G13" s="221"/>
      <c r="H13" s="55"/>
      <c r="I13" s="302"/>
      <c r="J13" s="102" t="s">
        <v>864</v>
      </c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1:35" ht="22.5" customHeight="1" x14ac:dyDescent="0.15">
      <c r="A14" s="318">
        <v>4</v>
      </c>
      <c r="B14" s="45" t="s">
        <v>289</v>
      </c>
      <c r="C14" s="26" t="s">
        <v>290</v>
      </c>
      <c r="D14" s="46" t="s">
        <v>291</v>
      </c>
      <c r="E14" s="47" t="e">
        <f>400*T2</f>
        <v>#VALUE!</v>
      </c>
      <c r="F14" s="222" t="s">
        <v>292</v>
      </c>
      <c r="G14" s="222"/>
      <c r="H14" s="48"/>
      <c r="I14" s="318" t="s">
        <v>101</v>
      </c>
      <c r="J14" s="318" t="s">
        <v>276</v>
      </c>
      <c r="K14" s="318" t="s">
        <v>74</v>
      </c>
      <c r="L14" s="318" t="s">
        <v>293</v>
      </c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87</v>
      </c>
      <c r="C15" s="30" t="s">
        <v>294</v>
      </c>
      <c r="D15" s="50"/>
      <c r="E15" s="51"/>
      <c r="F15" s="223"/>
      <c r="G15" s="223"/>
      <c r="H15" s="52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295</v>
      </c>
      <c r="C16" s="18" t="s">
        <v>296</v>
      </c>
      <c r="D16" s="38" t="s">
        <v>811</v>
      </c>
      <c r="E16" s="39" t="e">
        <f>600*T2</f>
        <v>#VALUE!</v>
      </c>
      <c r="F16" s="227" t="s">
        <v>792</v>
      </c>
      <c r="G16" s="233" t="s">
        <v>791</v>
      </c>
      <c r="H16" s="226" t="s">
        <v>793</v>
      </c>
      <c r="I16" s="302" t="s">
        <v>297</v>
      </c>
      <c r="J16" s="302" t="s">
        <v>298</v>
      </c>
      <c r="K16" s="302" t="s">
        <v>277</v>
      </c>
      <c r="L16" s="302" t="s">
        <v>151</v>
      </c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299</v>
      </c>
      <c r="D17" s="225" t="s">
        <v>789</v>
      </c>
      <c r="E17" s="225" t="e">
        <f>110-G16/50</f>
        <v>#VALUE!</v>
      </c>
      <c r="F17" s="224" t="s">
        <v>790</v>
      </c>
      <c r="G17" s="54"/>
      <c r="H17" s="103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3">
        <v>6</v>
      </c>
      <c r="B18" s="34" t="s">
        <v>87</v>
      </c>
      <c r="C18" s="35" t="s">
        <v>300</v>
      </c>
      <c r="D18" s="104"/>
      <c r="E18" s="105"/>
      <c r="F18" s="105"/>
      <c r="G18" s="105"/>
      <c r="H18" s="106"/>
      <c r="I18" s="33" t="s">
        <v>90</v>
      </c>
      <c r="J18" s="33" t="s">
        <v>276</v>
      </c>
      <c r="K18" s="36"/>
      <c r="L18" s="36"/>
      <c r="M18" s="33" t="s">
        <v>293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x14ac:dyDescent="0.15">
      <c r="A19" s="378"/>
      <c r="B19" s="378"/>
      <c r="C19" s="378"/>
      <c r="D19" s="378"/>
      <c r="E19" s="378"/>
      <c r="F19" s="378"/>
      <c r="G19" s="378"/>
      <c r="H19" s="378"/>
      <c r="I19" s="378"/>
      <c r="J19" s="378"/>
    </row>
  </sheetData>
  <mergeCells count="99">
    <mergeCell ref="X16:X17"/>
    <mergeCell ref="V14:V15"/>
    <mergeCell ref="W14:W15"/>
    <mergeCell ref="A19:J19"/>
    <mergeCell ref="N16:N17"/>
    <mergeCell ref="O16:O17"/>
    <mergeCell ref="P16:P17"/>
    <mergeCell ref="Q16:Q17"/>
    <mergeCell ref="T16:T17"/>
    <mergeCell ref="U16:U17"/>
    <mergeCell ref="V16:V17"/>
    <mergeCell ref="W16:W17"/>
    <mergeCell ref="X14:X15"/>
    <mergeCell ref="A16:A17"/>
    <mergeCell ref="I16:I17"/>
    <mergeCell ref="J16:J17"/>
    <mergeCell ref="R16:R17"/>
    <mergeCell ref="S16:S17"/>
    <mergeCell ref="K16:K17"/>
    <mergeCell ref="L16:L17"/>
    <mergeCell ref="M16:M17"/>
    <mergeCell ref="U14:U15"/>
    <mergeCell ref="M14:M15"/>
    <mergeCell ref="N14:N15"/>
    <mergeCell ref="P12:P13"/>
    <mergeCell ref="Q12:Q13"/>
    <mergeCell ref="R12:R13"/>
    <mergeCell ref="M12:M13"/>
    <mergeCell ref="N12:N13"/>
    <mergeCell ref="O12:O13"/>
    <mergeCell ref="Q14:Q15"/>
    <mergeCell ref="R14:R15"/>
    <mergeCell ref="S14:S15"/>
    <mergeCell ref="T14:T15"/>
    <mergeCell ref="O14:O15"/>
    <mergeCell ref="P14:P15"/>
    <mergeCell ref="A14:A15"/>
    <mergeCell ref="I14:I15"/>
    <mergeCell ref="J14:J15"/>
    <mergeCell ref="K14:K15"/>
    <mergeCell ref="L14:L15"/>
    <mergeCell ref="V12:V13"/>
    <mergeCell ref="W12:W13"/>
    <mergeCell ref="X12:X13"/>
    <mergeCell ref="S12:S13"/>
    <mergeCell ref="T12:T13"/>
    <mergeCell ref="U12:U13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A10:A13"/>
    <mergeCell ref="I10:I11"/>
    <mergeCell ref="K10:K11"/>
    <mergeCell ref="L10:L11"/>
    <mergeCell ref="I12:I13"/>
    <mergeCell ref="K12:K13"/>
    <mergeCell ref="L12:L13"/>
    <mergeCell ref="S8:S9"/>
    <mergeCell ref="D4:F4"/>
    <mergeCell ref="I4:J4"/>
    <mergeCell ref="I5:J5"/>
    <mergeCell ref="P5:X5"/>
    <mergeCell ref="M8:M9"/>
    <mergeCell ref="N8:N9"/>
    <mergeCell ref="O8:O9"/>
    <mergeCell ref="P8:P9"/>
    <mergeCell ref="Q8:Q9"/>
    <mergeCell ref="R8:R9"/>
    <mergeCell ref="T8:T9"/>
    <mergeCell ref="U8:U9"/>
    <mergeCell ref="V8:V9"/>
    <mergeCell ref="W8:W9"/>
    <mergeCell ref="X8:X9"/>
    <mergeCell ref="A8:A9"/>
    <mergeCell ref="I8:I9"/>
    <mergeCell ref="J8:J9"/>
    <mergeCell ref="K8:K9"/>
    <mergeCell ref="L8:L9"/>
    <mergeCell ref="T2:U2"/>
    <mergeCell ref="A1:B1"/>
    <mergeCell ref="C1:I1"/>
    <mergeCell ref="M1:N1"/>
    <mergeCell ref="O1:P1"/>
    <mergeCell ref="R1:S1"/>
    <mergeCell ref="T1:U1"/>
    <mergeCell ref="A2:B2"/>
    <mergeCell ref="C2:I2"/>
    <mergeCell ref="M2:N2"/>
    <mergeCell ref="O2:P2"/>
    <mergeCell ref="R2:S2"/>
  </mergeCells>
  <phoneticPr fontId="1"/>
  <hyperlinks>
    <hyperlink ref="Y1" location="目次!A1" display="戻る" xr:uid="{00000000-0004-0000-1100-000000000000}"/>
  </hyperlinks>
  <pageMargins left="0.7" right="0.7" top="0.75" bottom="0.7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I21"/>
  <sheetViews>
    <sheetView showGridLines="0" zoomScale="85" zoomScaleNormal="85" workbookViewId="0">
      <selection activeCell="J10" sqref="J10:J1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265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266</v>
      </c>
      <c r="Y1" s="182" t="s">
        <v>693</v>
      </c>
    </row>
    <row r="2" spans="1:35" ht="22.5" customHeight="1" x14ac:dyDescent="0.15">
      <c r="A2" s="292" t="s">
        <v>301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269</v>
      </c>
      <c r="R2" s="294" t="s">
        <v>54</v>
      </c>
      <c r="S2" s="295"/>
      <c r="T2" s="296" t="e">
        <f>T1^0.444*O2^0.663*0.008883</f>
        <v>#VALUE!</v>
      </c>
      <c r="U2" s="297"/>
      <c r="V2" s="2" t="s">
        <v>270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302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77"/>
      <c r="M5" s="11" t="s">
        <v>277</v>
      </c>
      <c r="N5" s="11" t="s">
        <v>74</v>
      </c>
      <c r="O5" s="11" t="s">
        <v>272</v>
      </c>
      <c r="P5" s="329" t="s">
        <v>273</v>
      </c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161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ht="22.5" customHeight="1" x14ac:dyDescent="0.15">
      <c r="A7" s="11">
        <v>1</v>
      </c>
      <c r="B7" s="9" t="s">
        <v>87</v>
      </c>
      <c r="C7" s="22" t="s">
        <v>216</v>
      </c>
      <c r="D7" s="14"/>
      <c r="E7" s="15"/>
      <c r="F7" s="15"/>
      <c r="G7" s="15"/>
      <c r="H7" s="16"/>
      <c r="I7" s="11" t="s">
        <v>108</v>
      </c>
      <c r="J7" s="11" t="s">
        <v>276</v>
      </c>
      <c r="K7" s="11" t="s">
        <v>151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162</v>
      </c>
      <c r="C8" s="26" t="s">
        <v>303</v>
      </c>
      <c r="D8" s="27"/>
      <c r="E8" s="98"/>
      <c r="F8" s="98"/>
      <c r="G8" s="98"/>
      <c r="H8" s="99"/>
      <c r="I8" s="318" t="s">
        <v>108</v>
      </c>
      <c r="J8" s="318" t="s">
        <v>109</v>
      </c>
      <c r="K8" s="318" t="s">
        <v>126</v>
      </c>
      <c r="L8" s="318" t="s">
        <v>151</v>
      </c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304</v>
      </c>
      <c r="C9" s="30" t="s">
        <v>145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305</v>
      </c>
      <c r="C10" s="18" t="s">
        <v>306</v>
      </c>
      <c r="D10" s="38" t="s">
        <v>307</v>
      </c>
      <c r="E10" s="39" t="e">
        <f>5*T1</f>
        <v>#VALUE!</v>
      </c>
      <c r="F10" s="220" t="s">
        <v>284</v>
      </c>
      <c r="G10" s="220"/>
      <c r="H10" s="40"/>
      <c r="I10" s="302" t="s">
        <v>108</v>
      </c>
      <c r="J10" s="107" t="s">
        <v>168</v>
      </c>
      <c r="K10" s="302" t="s">
        <v>66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87</v>
      </c>
      <c r="C11" s="21" t="s">
        <v>308</v>
      </c>
      <c r="D11" s="53"/>
      <c r="E11" s="54"/>
      <c r="F11" s="54"/>
      <c r="G11" s="54"/>
      <c r="H11" s="103"/>
      <c r="I11" s="302"/>
      <c r="J11" s="108" t="s">
        <v>309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18">
        <v>4</v>
      </c>
      <c r="B12" s="45" t="s">
        <v>310</v>
      </c>
      <c r="C12" s="26" t="s">
        <v>311</v>
      </c>
      <c r="D12" s="46" t="s">
        <v>312</v>
      </c>
      <c r="E12" s="47" t="e">
        <f>100*T2</f>
        <v>#VALUE!</v>
      </c>
      <c r="F12" s="222" t="s">
        <v>287</v>
      </c>
      <c r="G12" s="222"/>
      <c r="H12" s="48"/>
      <c r="I12" s="318" t="s">
        <v>275</v>
      </c>
      <c r="J12" s="109" t="s">
        <v>119</v>
      </c>
      <c r="K12" s="318" t="s">
        <v>102</v>
      </c>
      <c r="L12" s="318" t="s">
        <v>102</v>
      </c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318"/>
      <c r="B13" s="49" t="s">
        <v>147</v>
      </c>
      <c r="C13" s="30" t="s">
        <v>148</v>
      </c>
      <c r="D13" s="50"/>
      <c r="E13" s="51"/>
      <c r="F13" s="223"/>
      <c r="G13" s="223"/>
      <c r="H13" s="52"/>
      <c r="I13" s="318"/>
      <c r="J13" s="110" t="s">
        <v>865</v>
      </c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</row>
    <row r="14" spans="1:35" ht="22.5" customHeight="1" x14ac:dyDescent="0.15">
      <c r="A14" s="318"/>
      <c r="B14" s="45" t="s">
        <v>644</v>
      </c>
      <c r="C14" s="26" t="s">
        <v>313</v>
      </c>
      <c r="D14" s="46" t="s">
        <v>312</v>
      </c>
      <c r="E14" s="47" t="e">
        <f>85*T2</f>
        <v>#VALUE!</v>
      </c>
      <c r="F14" s="222" t="s">
        <v>167</v>
      </c>
      <c r="G14" s="222"/>
      <c r="H14" s="48"/>
      <c r="I14" s="318" t="s">
        <v>288</v>
      </c>
      <c r="J14" s="109" t="s">
        <v>119</v>
      </c>
      <c r="K14" s="318" t="s">
        <v>151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314</v>
      </c>
      <c r="D15" s="50"/>
      <c r="E15" s="51"/>
      <c r="F15" s="223"/>
      <c r="G15" s="223"/>
      <c r="H15" s="52"/>
      <c r="I15" s="318"/>
      <c r="J15" s="110" t="s">
        <v>864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315</v>
      </c>
      <c r="C16" s="18" t="s">
        <v>290</v>
      </c>
      <c r="D16" s="38" t="s">
        <v>183</v>
      </c>
      <c r="E16" s="39" t="e">
        <f>400*T2</f>
        <v>#VALUE!</v>
      </c>
      <c r="F16" s="220" t="s">
        <v>167</v>
      </c>
      <c r="G16" s="220"/>
      <c r="H16" s="40"/>
      <c r="I16" s="302" t="s">
        <v>317</v>
      </c>
      <c r="J16" s="302" t="s">
        <v>276</v>
      </c>
      <c r="K16" s="302" t="s">
        <v>318</v>
      </c>
      <c r="L16" s="302" t="s">
        <v>277</v>
      </c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294</v>
      </c>
      <c r="D17" s="53"/>
      <c r="E17" s="54"/>
      <c r="F17" s="221"/>
      <c r="G17" s="221"/>
      <c r="H17" s="55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18">
        <v>6</v>
      </c>
      <c r="B18" s="45" t="s">
        <v>295</v>
      </c>
      <c r="C18" s="26" t="s">
        <v>319</v>
      </c>
      <c r="D18" s="46" t="s">
        <v>320</v>
      </c>
      <c r="E18" s="47" t="e">
        <f>600*T2</f>
        <v>#VALUE!</v>
      </c>
      <c r="F18" s="228" t="s">
        <v>792</v>
      </c>
      <c r="G18" s="234" t="s">
        <v>791</v>
      </c>
      <c r="H18" s="229" t="s">
        <v>793</v>
      </c>
      <c r="I18" s="318" t="s">
        <v>321</v>
      </c>
      <c r="J18" s="318" t="s">
        <v>298</v>
      </c>
      <c r="K18" s="318" t="s">
        <v>318</v>
      </c>
      <c r="L18" s="318" t="s">
        <v>151</v>
      </c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22.5" customHeight="1" x14ac:dyDescent="0.15">
      <c r="A19" s="318"/>
      <c r="B19" s="49" t="s">
        <v>87</v>
      </c>
      <c r="C19" s="30" t="s">
        <v>299</v>
      </c>
      <c r="D19" s="116" t="s">
        <v>789</v>
      </c>
      <c r="E19" s="116" t="e">
        <f>110-G18/50</f>
        <v>#VALUE!</v>
      </c>
      <c r="F19" s="230" t="s">
        <v>790</v>
      </c>
      <c r="G19" s="51"/>
      <c r="H19" s="100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0" spans="1:24" ht="22.5" customHeight="1" x14ac:dyDescent="0.15">
      <c r="A20" s="11">
        <v>7</v>
      </c>
      <c r="B20" s="9" t="s">
        <v>87</v>
      </c>
      <c r="C20" s="22" t="s">
        <v>124</v>
      </c>
      <c r="D20" s="14"/>
      <c r="E20" s="15"/>
      <c r="F20" s="15"/>
      <c r="G20" s="15"/>
      <c r="H20" s="16"/>
      <c r="I20" s="11" t="s">
        <v>90</v>
      </c>
      <c r="J20" s="11" t="s">
        <v>276</v>
      </c>
      <c r="K20" s="12"/>
      <c r="L20" s="12"/>
      <c r="M20" s="11" t="s">
        <v>293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15">
      <c r="D21"/>
      <c r="E21"/>
      <c r="F21"/>
      <c r="G21"/>
      <c r="H21"/>
    </row>
  </sheetData>
  <mergeCells count="114">
    <mergeCell ref="S18:S19"/>
    <mergeCell ref="N14:N15"/>
    <mergeCell ref="O14:O15"/>
    <mergeCell ref="U16:U17"/>
    <mergeCell ref="V16:V17"/>
    <mergeCell ref="W16:W17"/>
    <mergeCell ref="X16:X17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R16:R17"/>
    <mergeCell ref="S16:S17"/>
    <mergeCell ref="T16:T17"/>
    <mergeCell ref="T18:T19"/>
    <mergeCell ref="U18:U19"/>
    <mergeCell ref="V18:V19"/>
    <mergeCell ref="W18:W19"/>
    <mergeCell ref="X18:X19"/>
    <mergeCell ref="N18:N19"/>
    <mergeCell ref="O18:O19"/>
    <mergeCell ref="P18:P19"/>
    <mergeCell ref="Q18:Q19"/>
    <mergeCell ref="R18:R19"/>
    <mergeCell ref="O12:O13"/>
    <mergeCell ref="P12:P13"/>
    <mergeCell ref="Q12:Q13"/>
    <mergeCell ref="R12:R13"/>
    <mergeCell ref="V14:V15"/>
    <mergeCell ref="W14:W15"/>
    <mergeCell ref="X14:X15"/>
    <mergeCell ref="A16:A17"/>
    <mergeCell ref="I16:I17"/>
    <mergeCell ref="J16:J17"/>
    <mergeCell ref="K16:K17"/>
    <mergeCell ref="L16:L17"/>
    <mergeCell ref="M16:M17"/>
    <mergeCell ref="N16:N17"/>
    <mergeCell ref="P14:P15"/>
    <mergeCell ref="Q14:Q15"/>
    <mergeCell ref="R14:R15"/>
    <mergeCell ref="S14:S15"/>
    <mergeCell ref="T14:T15"/>
    <mergeCell ref="U14:U15"/>
    <mergeCell ref="I14:I15"/>
    <mergeCell ref="K14:K15"/>
    <mergeCell ref="L14:L15"/>
    <mergeCell ref="M14:M15"/>
    <mergeCell ref="A12:A15"/>
    <mergeCell ref="I12:I13"/>
    <mergeCell ref="K12:K13"/>
    <mergeCell ref="L12:L13"/>
    <mergeCell ref="S12:S13"/>
    <mergeCell ref="T12:T13"/>
    <mergeCell ref="U12:U13"/>
    <mergeCell ref="V12:V13"/>
    <mergeCell ref="W12:W13"/>
    <mergeCell ref="X12:X13"/>
    <mergeCell ref="M12:M13"/>
    <mergeCell ref="N12:N13"/>
    <mergeCell ref="T10:T11"/>
    <mergeCell ref="U10:U11"/>
    <mergeCell ref="V10:V11"/>
    <mergeCell ref="W10:W11"/>
    <mergeCell ref="X10:X11"/>
    <mergeCell ref="S10:S11"/>
    <mergeCell ref="N10:N11"/>
    <mergeCell ref="O10:O11"/>
    <mergeCell ref="P10:P11"/>
    <mergeCell ref="Q10:Q11"/>
    <mergeCell ref="R10:R11"/>
    <mergeCell ref="M10:M11"/>
    <mergeCell ref="V8:V9"/>
    <mergeCell ref="R8:R9"/>
    <mergeCell ref="S8:S9"/>
    <mergeCell ref="N8:N9"/>
    <mergeCell ref="O8:O9"/>
    <mergeCell ref="P8:P9"/>
    <mergeCell ref="Q8:Q9"/>
    <mergeCell ref="D4:F4"/>
    <mergeCell ref="I4:J4"/>
    <mergeCell ref="I5:J5"/>
    <mergeCell ref="P5:X5"/>
    <mergeCell ref="W8:W9"/>
    <mergeCell ref="X8:X9"/>
    <mergeCell ref="A10:A11"/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A8:A9"/>
    <mergeCell ref="I8:I9"/>
    <mergeCell ref="J8:J9"/>
    <mergeCell ref="K8:K9"/>
    <mergeCell ref="L8:L9"/>
    <mergeCell ref="M8:M9"/>
    <mergeCell ref="T8:T9"/>
    <mergeCell ref="U8:U9"/>
    <mergeCell ref="I10:I11"/>
    <mergeCell ref="K10:K11"/>
    <mergeCell ref="L10:L11"/>
  </mergeCells>
  <phoneticPr fontId="1"/>
  <hyperlinks>
    <hyperlink ref="Y1" location="目次!A1" display="戻る" xr:uid="{00000000-0004-0000-1200-000000000000}"/>
  </hyperlink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9"/>
  <sheetViews>
    <sheetView showGridLines="0" zoomScale="85" zoomScaleNormal="85" workbookViewId="0">
      <selection sqref="A1:B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bestFit="1" customWidth="1"/>
    <col min="9" max="16" width="4.375" customWidth="1"/>
    <col min="17" max="18" width="5.25" bestFit="1" customWidth="1"/>
    <col min="19" max="19" width="4.375" customWidth="1"/>
    <col min="20" max="20" width="5.25" bestFit="1" customWidth="1"/>
    <col min="21" max="32" width="4.375" customWidth="1"/>
  </cols>
  <sheetData>
    <row r="1" spans="1:34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>
        <v>67</v>
      </c>
      <c r="N1" s="287"/>
      <c r="O1" s="2" t="s">
        <v>44</v>
      </c>
      <c r="P1" s="285" t="s">
        <v>45</v>
      </c>
      <c r="Q1" s="285"/>
      <c r="R1" s="286">
        <v>53</v>
      </c>
      <c r="S1" s="287"/>
      <c r="T1" s="2" t="s">
        <v>47</v>
      </c>
      <c r="V1" s="321" t="s">
        <v>693</v>
      </c>
      <c r="W1" s="321"/>
    </row>
    <row r="2" spans="1:34" ht="22.5" customHeight="1" x14ac:dyDescent="0.15">
      <c r="A2" s="292" t="s">
        <v>48</v>
      </c>
      <c r="B2" s="292"/>
      <c r="C2" s="292" t="s">
        <v>49</v>
      </c>
      <c r="D2" s="292"/>
      <c r="E2" s="292"/>
      <c r="F2" s="292"/>
      <c r="G2" s="293"/>
      <c r="H2" s="3" t="s">
        <v>50</v>
      </c>
      <c r="K2" s="285" t="s">
        <v>51</v>
      </c>
      <c r="L2" s="285"/>
      <c r="M2" s="286">
        <v>168</v>
      </c>
      <c r="N2" s="287"/>
      <c r="O2" s="2" t="s">
        <v>53</v>
      </c>
      <c r="P2" s="294" t="s">
        <v>54</v>
      </c>
      <c r="Q2" s="295"/>
      <c r="R2" s="296">
        <f>R1^0.444*M2^0.663*0.008883</f>
        <v>1.5470993440669376</v>
      </c>
      <c r="S2" s="297"/>
      <c r="T2" s="2" t="s">
        <v>56</v>
      </c>
    </row>
    <row r="3" spans="1:34" ht="22.5" customHeight="1" x14ac:dyDescent="0.25">
      <c r="AH3" s="5"/>
    </row>
    <row r="4" spans="1:34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9"/>
      <c r="G4" s="285" t="s">
        <v>60</v>
      </c>
      <c r="H4" s="285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  <c r="AD4" s="7">
        <v>22</v>
      </c>
      <c r="AE4" s="7" t="s">
        <v>62</v>
      </c>
      <c r="AF4" s="7">
        <v>35</v>
      </c>
    </row>
    <row r="5" spans="1:34" ht="22.5" customHeight="1" x14ac:dyDescent="0.15">
      <c r="B5" s="290" t="s">
        <v>63</v>
      </c>
      <c r="C5" s="305" t="s">
        <v>802</v>
      </c>
      <c r="D5" s="306"/>
      <c r="E5" s="306"/>
      <c r="F5" s="307"/>
      <c r="G5" s="291" t="s">
        <v>805</v>
      </c>
      <c r="H5" s="292"/>
      <c r="I5" s="299" t="s">
        <v>66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8" t="s">
        <v>67</v>
      </c>
      <c r="AE5" s="298"/>
      <c r="AF5" s="292"/>
    </row>
    <row r="6" spans="1:34" ht="22.5" customHeight="1" x14ac:dyDescent="0.15">
      <c r="B6" s="290"/>
      <c r="C6" s="308" t="s">
        <v>803</v>
      </c>
      <c r="D6" s="309"/>
      <c r="E6" s="309"/>
      <c r="F6" s="310"/>
      <c r="G6" s="292"/>
      <c r="H6" s="292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8"/>
      <c r="AE6" s="298"/>
      <c r="AF6" s="292"/>
    </row>
    <row r="7" spans="1:34" ht="22.5" customHeight="1" x14ac:dyDescent="0.15">
      <c r="B7" s="290"/>
      <c r="C7" s="311" t="s">
        <v>860</v>
      </c>
      <c r="D7" s="312"/>
      <c r="E7" s="312"/>
      <c r="F7" s="313"/>
      <c r="G7" s="292"/>
      <c r="H7" s="292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8"/>
      <c r="AE7" s="298"/>
      <c r="AF7" s="292"/>
    </row>
    <row r="8" spans="1:34" ht="22.5" customHeight="1" x14ac:dyDescent="0.15">
      <c r="A8" s="6"/>
      <c r="B8" s="9" t="s">
        <v>68</v>
      </c>
      <c r="C8" s="10" t="s">
        <v>69</v>
      </c>
      <c r="D8" s="300"/>
      <c r="E8" s="300"/>
      <c r="F8" s="301"/>
      <c r="G8" s="302" t="s">
        <v>70</v>
      </c>
      <c r="H8" s="302"/>
      <c r="I8" s="11"/>
      <c r="J8" s="11"/>
      <c r="K8" s="11"/>
      <c r="L8" s="11"/>
      <c r="M8" s="11"/>
      <c r="N8" s="11"/>
      <c r="O8" s="11"/>
      <c r="P8" s="11" t="s">
        <v>65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4" ht="22.5" customHeight="1" x14ac:dyDescent="0.15">
      <c r="A9" s="6"/>
      <c r="B9" s="9" t="s">
        <v>71</v>
      </c>
      <c r="C9" s="10" t="s">
        <v>72</v>
      </c>
      <c r="D9" s="300"/>
      <c r="E9" s="300"/>
      <c r="F9" s="301"/>
      <c r="G9" s="302" t="s">
        <v>73</v>
      </c>
      <c r="H9" s="302"/>
      <c r="I9" s="11"/>
      <c r="J9" s="11"/>
      <c r="K9" s="11"/>
      <c r="L9" s="11"/>
      <c r="M9" s="11"/>
      <c r="N9" s="11"/>
      <c r="O9" s="11"/>
      <c r="P9" s="11"/>
      <c r="Q9" s="11" t="s">
        <v>74</v>
      </c>
      <c r="R9" s="11" t="s">
        <v>75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4" ht="22.5" customHeight="1" x14ac:dyDescent="0.15">
      <c r="A10" s="6"/>
      <c r="B10" s="12" t="s">
        <v>77</v>
      </c>
      <c r="C10" s="13" t="s">
        <v>78</v>
      </c>
      <c r="D10" s="14"/>
      <c r="E10" s="15"/>
      <c r="F10" s="16"/>
      <c r="G10" s="302" t="s">
        <v>79</v>
      </c>
      <c r="H10" s="302"/>
      <c r="I10" s="12"/>
      <c r="J10" s="11"/>
      <c r="K10" s="11"/>
      <c r="L10" s="11"/>
      <c r="M10" s="11"/>
      <c r="N10" s="12"/>
      <c r="O10" s="11"/>
      <c r="P10" s="12"/>
      <c r="Q10" s="11" t="s">
        <v>80</v>
      </c>
      <c r="R10" s="11" t="s">
        <v>80</v>
      </c>
      <c r="S10" s="11" t="s">
        <v>80</v>
      </c>
      <c r="T10" s="11" t="s">
        <v>81</v>
      </c>
      <c r="U10" s="9" t="s">
        <v>82</v>
      </c>
      <c r="V10" s="9"/>
      <c r="W10" s="9"/>
      <c r="X10" s="9"/>
      <c r="Y10" s="9"/>
      <c r="Z10" s="9"/>
      <c r="AA10" s="9"/>
      <c r="AB10" s="12"/>
      <c r="AC10" s="12"/>
      <c r="AD10" s="12"/>
      <c r="AE10" s="12"/>
      <c r="AF10" s="12"/>
    </row>
    <row r="11" spans="1:34" ht="22.5" customHeight="1" x14ac:dyDescent="0.15">
      <c r="A11" s="7" t="s">
        <v>83</v>
      </c>
      <c r="B11" s="7" t="s">
        <v>57</v>
      </c>
      <c r="C11" s="8" t="s">
        <v>58</v>
      </c>
      <c r="D11" s="303"/>
      <c r="E11" s="303"/>
      <c r="F11" s="304"/>
      <c r="G11" s="7" t="s">
        <v>84</v>
      </c>
      <c r="H11" s="7" t="s">
        <v>85</v>
      </c>
      <c r="I11" s="7">
        <v>1</v>
      </c>
      <c r="J11" s="7">
        <v>2</v>
      </c>
      <c r="K11" s="7">
        <v>3</v>
      </c>
      <c r="L11" s="7">
        <v>4</v>
      </c>
      <c r="M11" s="7">
        <v>5</v>
      </c>
      <c r="N11" s="7">
        <v>6</v>
      </c>
      <c r="O11" s="7">
        <v>7</v>
      </c>
      <c r="P11" s="7">
        <v>8</v>
      </c>
      <c r="Q11" s="7">
        <v>9</v>
      </c>
      <c r="R11" s="7">
        <v>10</v>
      </c>
      <c r="S11" s="7">
        <v>11</v>
      </c>
      <c r="T11" s="7">
        <v>12</v>
      </c>
      <c r="U11" s="7">
        <v>13</v>
      </c>
      <c r="V11" s="7">
        <v>14</v>
      </c>
      <c r="W11" s="7">
        <v>15</v>
      </c>
      <c r="X11" s="7">
        <v>16</v>
      </c>
      <c r="Y11" s="7">
        <v>17</v>
      </c>
      <c r="Z11" s="7">
        <v>18</v>
      </c>
      <c r="AA11" s="7">
        <v>19</v>
      </c>
      <c r="AB11" s="7">
        <v>20</v>
      </c>
      <c r="AC11" s="7">
        <v>21</v>
      </c>
      <c r="AD11" s="7">
        <v>22</v>
      </c>
      <c r="AE11" s="7" t="s">
        <v>86</v>
      </c>
      <c r="AF11" s="7">
        <v>35</v>
      </c>
    </row>
    <row r="12" spans="1:34" s="19" customFormat="1" ht="22.5" customHeight="1" x14ac:dyDescent="0.15">
      <c r="A12" s="302">
        <v>1</v>
      </c>
      <c r="B12" s="17" t="s">
        <v>87</v>
      </c>
      <c r="C12" s="18" t="s">
        <v>88</v>
      </c>
      <c r="D12" s="314"/>
      <c r="E12" s="314"/>
      <c r="F12" s="315"/>
      <c r="G12" s="302" t="s">
        <v>90</v>
      </c>
      <c r="H12" s="302" t="s">
        <v>91</v>
      </c>
      <c r="I12" s="302"/>
      <c r="J12" s="302"/>
      <c r="K12" s="302"/>
      <c r="L12" s="302"/>
      <c r="M12" s="302"/>
      <c r="N12" s="302"/>
      <c r="O12" s="302"/>
      <c r="P12" s="302" t="s">
        <v>92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</row>
    <row r="13" spans="1:34" s="19" customFormat="1" ht="22.5" customHeight="1" x14ac:dyDescent="0.15">
      <c r="A13" s="302"/>
      <c r="B13" s="20" t="s">
        <v>93</v>
      </c>
      <c r="C13" s="21" t="s">
        <v>94</v>
      </c>
      <c r="D13" s="316"/>
      <c r="E13" s="316"/>
      <c r="F13" s="317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</row>
    <row r="14" spans="1:34" s="19" customFormat="1" ht="22.5" customHeight="1" x14ac:dyDescent="0.15">
      <c r="A14" s="11">
        <v>1</v>
      </c>
      <c r="B14" s="9" t="s">
        <v>95</v>
      </c>
      <c r="C14" s="22" t="s">
        <v>96</v>
      </c>
      <c r="D14" s="23"/>
      <c r="E14" s="23"/>
      <c r="F14" s="24"/>
      <c r="G14" s="11" t="s">
        <v>97</v>
      </c>
      <c r="H14" s="11" t="s">
        <v>91</v>
      </c>
      <c r="I14" s="11"/>
      <c r="J14" s="11"/>
      <c r="K14" s="11"/>
      <c r="L14" s="12"/>
      <c r="M14" s="12"/>
      <c r="N14" s="12"/>
      <c r="O14" s="12"/>
      <c r="P14" s="11"/>
      <c r="Q14" s="11" t="s">
        <v>98</v>
      </c>
      <c r="R14" s="11" t="s">
        <v>99</v>
      </c>
      <c r="S14" s="12"/>
      <c r="T14" s="12"/>
      <c r="U14" s="12"/>
      <c r="V14" s="12"/>
      <c r="W14" s="11"/>
      <c r="X14" s="11"/>
      <c r="Y14" s="11"/>
      <c r="Z14" s="12"/>
      <c r="AA14" s="12"/>
      <c r="AB14" s="12"/>
      <c r="AC14" s="12"/>
      <c r="AD14" s="12"/>
      <c r="AE14" s="12"/>
      <c r="AF14" s="12"/>
    </row>
    <row r="15" spans="1:34" s="19" customFormat="1" ht="22.5" customHeight="1" x14ac:dyDescent="0.15">
      <c r="A15" s="318">
        <v>2</v>
      </c>
      <c r="B15" s="25" t="s">
        <v>87</v>
      </c>
      <c r="C15" s="26" t="s">
        <v>100</v>
      </c>
      <c r="D15" s="27"/>
      <c r="E15" s="27"/>
      <c r="F15" s="28"/>
      <c r="G15" s="318" t="s">
        <v>101</v>
      </c>
      <c r="H15" s="318" t="s">
        <v>91</v>
      </c>
      <c r="I15" s="318"/>
      <c r="J15" s="318"/>
      <c r="K15" s="318"/>
      <c r="L15" s="318"/>
      <c r="M15" s="318"/>
      <c r="N15" s="318"/>
      <c r="O15" s="318"/>
      <c r="P15" s="318" t="s">
        <v>102</v>
      </c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</row>
    <row r="16" spans="1:34" s="19" customFormat="1" ht="22.5" customHeight="1" x14ac:dyDescent="0.15">
      <c r="A16" s="318"/>
      <c r="B16" s="29" t="s">
        <v>103</v>
      </c>
      <c r="C16" s="30" t="s">
        <v>104</v>
      </c>
      <c r="D16" s="31"/>
      <c r="E16" s="31"/>
      <c r="F16" s="32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</row>
    <row r="17" spans="1:32" s="19" customFormat="1" ht="22.5" customHeight="1" x14ac:dyDescent="0.15">
      <c r="A17" s="33">
        <v>2</v>
      </c>
      <c r="B17" s="34" t="s">
        <v>95</v>
      </c>
      <c r="C17" s="35" t="s">
        <v>100</v>
      </c>
      <c r="D17" s="319"/>
      <c r="E17" s="319"/>
      <c r="F17" s="320"/>
      <c r="G17" s="33" t="s">
        <v>90</v>
      </c>
      <c r="H17" s="33" t="s">
        <v>91</v>
      </c>
      <c r="I17" s="33"/>
      <c r="J17" s="33"/>
      <c r="K17" s="33"/>
      <c r="L17" s="36"/>
      <c r="M17" s="36"/>
      <c r="N17" s="36"/>
      <c r="O17" s="36"/>
      <c r="P17" s="33"/>
      <c r="Q17" s="33" t="s">
        <v>99</v>
      </c>
      <c r="R17" s="33" t="s">
        <v>99</v>
      </c>
      <c r="S17" s="36"/>
      <c r="T17" s="36"/>
      <c r="U17" s="36"/>
      <c r="V17" s="36"/>
      <c r="W17" s="33"/>
      <c r="X17" s="33"/>
      <c r="Y17" s="33"/>
      <c r="Z17" s="36"/>
      <c r="AA17" s="36"/>
      <c r="AB17" s="36"/>
      <c r="AC17" s="36"/>
      <c r="AD17" s="36"/>
      <c r="AE17" s="36"/>
      <c r="AF17" s="36"/>
    </row>
    <row r="18" spans="1:32" ht="22.5" customHeight="1" x14ac:dyDescent="0.15">
      <c r="A18" s="302">
        <v>3</v>
      </c>
      <c r="B18" s="37" t="s">
        <v>106</v>
      </c>
      <c r="C18" s="18" t="s">
        <v>107</v>
      </c>
      <c r="D18" s="38"/>
      <c r="E18" s="39"/>
      <c r="F18" s="40"/>
      <c r="G18" s="302" t="s">
        <v>108</v>
      </c>
      <c r="H18" s="302" t="s">
        <v>109</v>
      </c>
      <c r="I18" s="302"/>
      <c r="J18" s="302"/>
      <c r="K18" s="302"/>
      <c r="L18" s="302"/>
      <c r="M18" s="302"/>
      <c r="N18" s="302"/>
      <c r="O18" s="302"/>
      <c r="P18" s="302" t="s">
        <v>102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</row>
    <row r="19" spans="1:32" ht="22.5" customHeight="1" x14ac:dyDescent="0.15">
      <c r="A19" s="302"/>
      <c r="B19" s="41" t="s">
        <v>110</v>
      </c>
      <c r="C19" s="21" t="s">
        <v>111</v>
      </c>
      <c r="D19" s="42"/>
      <c r="E19" s="43"/>
      <c r="F19" s="44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</row>
    <row r="20" spans="1:32" ht="22.5" customHeight="1" x14ac:dyDescent="0.15">
      <c r="A20" s="318">
        <v>4</v>
      </c>
      <c r="B20" s="45" t="s">
        <v>112</v>
      </c>
      <c r="C20" s="26" t="s">
        <v>113</v>
      </c>
      <c r="D20" s="46" t="s">
        <v>115</v>
      </c>
      <c r="E20" s="47">
        <f>60*R2</f>
        <v>92.825960644016263</v>
      </c>
      <c r="F20" s="48" t="s">
        <v>117</v>
      </c>
      <c r="G20" s="318" t="s">
        <v>118</v>
      </c>
      <c r="H20" s="318" t="s">
        <v>119</v>
      </c>
      <c r="I20" s="318"/>
      <c r="J20" s="318"/>
      <c r="K20" s="318"/>
      <c r="L20" s="318"/>
      <c r="M20" s="318"/>
      <c r="N20" s="318"/>
      <c r="O20" s="318"/>
      <c r="P20" s="318" t="s">
        <v>102</v>
      </c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</row>
    <row r="21" spans="1:32" ht="22.5" customHeight="1" x14ac:dyDescent="0.15">
      <c r="A21" s="318"/>
      <c r="B21" s="49" t="s">
        <v>87</v>
      </c>
      <c r="C21" s="30" t="s">
        <v>120</v>
      </c>
      <c r="D21" s="50"/>
      <c r="E21" s="51"/>
      <c r="F21" s="52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</row>
    <row r="22" spans="1:32" s="19" customFormat="1" ht="22.5" customHeight="1" x14ac:dyDescent="0.15">
      <c r="A22" s="302">
        <v>5</v>
      </c>
      <c r="B22" s="17" t="s">
        <v>87</v>
      </c>
      <c r="C22" s="18" t="s">
        <v>121</v>
      </c>
      <c r="D22" s="38"/>
      <c r="E22" s="39"/>
      <c r="F22" s="40"/>
      <c r="G22" s="302" t="s">
        <v>101</v>
      </c>
      <c r="H22" s="302" t="s">
        <v>91</v>
      </c>
      <c r="I22" s="302"/>
      <c r="J22" s="302"/>
      <c r="K22" s="302"/>
      <c r="L22" s="302"/>
      <c r="M22" s="302"/>
      <c r="N22" s="302"/>
      <c r="O22" s="302"/>
      <c r="P22" s="302" t="s">
        <v>102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</row>
    <row r="23" spans="1:32" s="19" customFormat="1" ht="22.5" customHeight="1" x14ac:dyDescent="0.15">
      <c r="A23" s="302"/>
      <c r="B23" s="20" t="s">
        <v>93</v>
      </c>
      <c r="C23" s="21" t="s">
        <v>122</v>
      </c>
      <c r="D23" s="53"/>
      <c r="E23" s="54"/>
      <c r="F23" s="55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</row>
    <row r="24" spans="1:32" s="19" customFormat="1" ht="22.5" customHeight="1" x14ac:dyDescent="0.15">
      <c r="A24" s="318">
        <v>6</v>
      </c>
      <c r="B24" s="25" t="s">
        <v>87</v>
      </c>
      <c r="C24" s="26" t="s">
        <v>124</v>
      </c>
      <c r="D24" s="56"/>
      <c r="E24" s="56"/>
      <c r="F24" s="57"/>
      <c r="G24" s="318" t="s">
        <v>101</v>
      </c>
      <c r="H24" s="318" t="s">
        <v>125</v>
      </c>
      <c r="I24" s="318"/>
      <c r="J24" s="318"/>
      <c r="K24" s="318"/>
      <c r="L24" s="318"/>
      <c r="M24" s="318"/>
      <c r="N24" s="318"/>
      <c r="O24" s="318"/>
      <c r="P24" s="318" t="s">
        <v>126</v>
      </c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</row>
    <row r="25" spans="1:32" s="19" customFormat="1" ht="22.5" customHeight="1" x14ac:dyDescent="0.15">
      <c r="A25" s="318"/>
      <c r="B25" s="29" t="s">
        <v>127</v>
      </c>
      <c r="C25" s="30" t="s">
        <v>128</v>
      </c>
      <c r="D25" s="322"/>
      <c r="E25" s="322"/>
      <c r="F25" s="323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</row>
    <row r="26" spans="1:32" s="19" customFormat="1" ht="22.5" customHeight="1" x14ac:dyDescent="0.15">
      <c r="A26" s="11">
        <v>7</v>
      </c>
      <c r="B26" s="9" t="s">
        <v>87</v>
      </c>
      <c r="C26" s="22" t="s">
        <v>129</v>
      </c>
      <c r="D26" s="58"/>
      <c r="E26" s="58"/>
      <c r="F26" s="59"/>
      <c r="G26" s="11" t="s">
        <v>118</v>
      </c>
      <c r="H26" s="11" t="s">
        <v>91</v>
      </c>
      <c r="I26" s="11"/>
      <c r="J26" s="12"/>
      <c r="K26" s="11"/>
      <c r="L26" s="12"/>
      <c r="M26" s="12"/>
      <c r="N26" s="12"/>
      <c r="O26" s="12"/>
      <c r="P26" s="11" t="s">
        <v>102</v>
      </c>
      <c r="Q26" s="12"/>
      <c r="R26" s="12"/>
      <c r="S26" s="12"/>
      <c r="T26" s="12"/>
      <c r="U26" s="12"/>
      <c r="V26" s="12"/>
      <c r="W26" s="11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x14ac:dyDescent="0.15">
      <c r="A27" s="324"/>
      <c r="B27" s="324"/>
      <c r="C27" s="324"/>
      <c r="D27" s="324"/>
      <c r="E27" s="324"/>
      <c r="F27" s="324"/>
      <c r="G27" s="324"/>
      <c r="H27" s="324"/>
    </row>
    <row r="28" spans="1:32" x14ac:dyDescent="0.15">
      <c r="A28" s="324" t="s">
        <v>130</v>
      </c>
      <c r="B28" s="324"/>
      <c r="C28" s="324"/>
      <c r="D28" s="324"/>
      <c r="E28" s="324"/>
      <c r="F28" s="324"/>
      <c r="G28" s="324"/>
    </row>
    <row r="29" spans="1:32" x14ac:dyDescent="0.15">
      <c r="D29" s="325"/>
      <c r="E29" s="325"/>
      <c r="F29" s="325"/>
    </row>
    <row r="38" spans="4:6" x14ac:dyDescent="0.15">
      <c r="D38" s="5"/>
      <c r="E38" s="5"/>
      <c r="F38" s="5"/>
    </row>
    <row r="39" spans="4:6" x14ac:dyDescent="0.15">
      <c r="D39" s="5"/>
      <c r="E39" s="5"/>
      <c r="F39" s="5"/>
    </row>
  </sheetData>
  <mergeCells count="217">
    <mergeCell ref="V1:W1"/>
    <mergeCell ref="D25:F25"/>
    <mergeCell ref="A27:H27"/>
    <mergeCell ref="A28:G28"/>
    <mergeCell ref="D29:F29"/>
    <mergeCell ref="AA24:AA25"/>
    <mergeCell ref="AB24:AB25"/>
    <mergeCell ref="AC24:AC25"/>
    <mergeCell ref="AD24:AD25"/>
    <mergeCell ref="P22:P23"/>
    <mergeCell ref="Q22:Q23"/>
    <mergeCell ref="R22:R23"/>
    <mergeCell ref="S22:S23"/>
    <mergeCell ref="O20:O21"/>
    <mergeCell ref="P20:P21"/>
    <mergeCell ref="Q20:Q21"/>
    <mergeCell ref="R20:R21"/>
    <mergeCell ref="AD18:AD19"/>
    <mergeCell ref="O18:O19"/>
    <mergeCell ref="P18:P19"/>
    <mergeCell ref="Q18:Q19"/>
    <mergeCell ref="AD15:AD16"/>
    <mergeCell ref="O15:O16"/>
    <mergeCell ref="P15:P16"/>
    <mergeCell ref="AE24:AE25"/>
    <mergeCell ref="AF24:AF25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AF22:AF23"/>
    <mergeCell ref="A24:A25"/>
    <mergeCell ref="G24:G25"/>
    <mergeCell ref="H24:H25"/>
    <mergeCell ref="I24:I25"/>
    <mergeCell ref="J24:J25"/>
    <mergeCell ref="K24:K25"/>
    <mergeCell ref="L24:L25"/>
    <mergeCell ref="M24:M25"/>
    <mergeCell ref="N24:N25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AE20:AE21"/>
    <mergeCell ref="AF20:AF21"/>
    <mergeCell ref="A22:A23"/>
    <mergeCell ref="G22:G23"/>
    <mergeCell ref="H22:H23"/>
    <mergeCell ref="I22:I23"/>
    <mergeCell ref="J22:J23"/>
    <mergeCell ref="K22:K23"/>
    <mergeCell ref="L22:L23"/>
    <mergeCell ref="M22:M23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AE18:AE19"/>
    <mergeCell ref="AF18:AF19"/>
    <mergeCell ref="A20:A21"/>
    <mergeCell ref="G20:G21"/>
    <mergeCell ref="H20:H21"/>
    <mergeCell ref="I20:I21"/>
    <mergeCell ref="J20:J21"/>
    <mergeCell ref="K20:K21"/>
    <mergeCell ref="L20:L21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AE15:AE16"/>
    <mergeCell ref="AF15:AF16"/>
    <mergeCell ref="D17:F17"/>
    <mergeCell ref="A18:A19"/>
    <mergeCell ref="G18:G19"/>
    <mergeCell ref="H18:H19"/>
    <mergeCell ref="I18:I19"/>
    <mergeCell ref="J18:J19"/>
    <mergeCell ref="K18:K19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Q15:Q16"/>
    <mergeCell ref="AC12:AC13"/>
    <mergeCell ref="AD12:AD13"/>
    <mergeCell ref="AE12:AE13"/>
    <mergeCell ref="AF12:AF13"/>
    <mergeCell ref="A15:A16"/>
    <mergeCell ref="G15:G16"/>
    <mergeCell ref="H15:H16"/>
    <mergeCell ref="I15:I16"/>
    <mergeCell ref="J15:J16"/>
    <mergeCell ref="K15:K16"/>
    <mergeCell ref="W12:W13"/>
    <mergeCell ref="X12:X13"/>
    <mergeCell ref="Y12:Y13"/>
    <mergeCell ref="Z12:Z13"/>
    <mergeCell ref="AA12:AA13"/>
    <mergeCell ref="AB12:AB13"/>
    <mergeCell ref="Q12:Q13"/>
    <mergeCell ref="R12:R13"/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A12:A13"/>
    <mergeCell ref="D12:F13"/>
    <mergeCell ref="G12:G13"/>
    <mergeCell ref="H12:H13"/>
    <mergeCell ref="I12:I13"/>
    <mergeCell ref="J12:J13"/>
    <mergeCell ref="D8:F8"/>
    <mergeCell ref="G8:H8"/>
    <mergeCell ref="D9:F9"/>
    <mergeCell ref="G9:H9"/>
    <mergeCell ref="G10:H10"/>
    <mergeCell ref="D11:F11"/>
    <mergeCell ref="AA5:AA7"/>
    <mergeCell ref="AB5:AB7"/>
    <mergeCell ref="AC5:AC7"/>
    <mergeCell ref="C5:F5"/>
    <mergeCell ref="C6:F6"/>
    <mergeCell ref="C7:F7"/>
    <mergeCell ref="I5:I7"/>
    <mergeCell ref="J5:J7"/>
    <mergeCell ref="K5:K7"/>
    <mergeCell ref="L5:L7"/>
    <mergeCell ref="M5:M7"/>
    <mergeCell ref="N5:N7"/>
    <mergeCell ref="AD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A1:B1"/>
    <mergeCell ref="C1:G1"/>
    <mergeCell ref="K1:L1"/>
    <mergeCell ref="M1:N1"/>
    <mergeCell ref="P1:Q1"/>
    <mergeCell ref="R1:S1"/>
    <mergeCell ref="D4:F4"/>
    <mergeCell ref="G4:H4"/>
    <mergeCell ref="B5:B7"/>
    <mergeCell ref="G5:H7"/>
    <mergeCell ref="A2:B2"/>
    <mergeCell ref="C2:G2"/>
    <mergeCell ref="K2:L2"/>
    <mergeCell ref="M2:N2"/>
    <mergeCell ref="P2:Q2"/>
    <mergeCell ref="R2:S2"/>
  </mergeCells>
  <phoneticPr fontId="1"/>
  <hyperlinks>
    <hyperlink ref="V1" location="目次!A1" display="戻る" xr:uid="{00000000-0004-0000-0100-000000000000}"/>
  </hyperlinks>
  <pageMargins left="0.7" right="0.7" top="0.75" bottom="0.75" header="0.3" footer="0.3"/>
  <pageSetup paperSize="9"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I25"/>
  <sheetViews>
    <sheetView showGridLines="0" zoomScale="85" zoomScaleNormal="85" workbookViewId="0">
      <selection activeCell="J14" sqref="J14"/>
    </sheetView>
  </sheetViews>
  <sheetFormatPr defaultRowHeight="13.5" x14ac:dyDescent="0.15"/>
  <cols>
    <col min="1" max="1" width="7.125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8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322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>
        <v>50</v>
      </c>
      <c r="U1" s="287"/>
      <c r="V1" s="2" t="s">
        <v>323</v>
      </c>
      <c r="Y1" s="182" t="s">
        <v>693</v>
      </c>
    </row>
    <row r="2" spans="1:35" ht="22.5" customHeight="1" x14ac:dyDescent="0.15">
      <c r="A2" s="292" t="s">
        <v>324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>
        <v>20</v>
      </c>
      <c r="P2" s="287"/>
      <c r="Q2" s="2" t="s">
        <v>154</v>
      </c>
      <c r="R2" s="294" t="s">
        <v>54</v>
      </c>
      <c r="S2" s="295"/>
      <c r="T2" s="296">
        <f>T1^0.444*O2^0.663*0.008883</f>
        <v>0.36769288921285698</v>
      </c>
      <c r="U2" s="297"/>
      <c r="V2" s="2" t="s">
        <v>325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302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77"/>
      <c r="M5" s="11" t="s">
        <v>75</v>
      </c>
      <c r="N5" s="11" t="s">
        <v>326</v>
      </c>
      <c r="O5" s="11" t="s">
        <v>159</v>
      </c>
      <c r="P5" s="329" t="s">
        <v>273</v>
      </c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327</v>
      </c>
      <c r="D7" s="14"/>
      <c r="E7" s="15"/>
      <c r="F7" s="15"/>
      <c r="G7" s="15"/>
      <c r="H7" s="16"/>
      <c r="I7" s="11" t="s">
        <v>328</v>
      </c>
      <c r="J7" s="11" t="s">
        <v>276</v>
      </c>
      <c r="K7" s="11" t="s">
        <v>329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162</v>
      </c>
      <c r="C8" s="26" t="s">
        <v>330</v>
      </c>
      <c r="D8" s="27"/>
      <c r="E8" s="98"/>
      <c r="F8" s="98"/>
      <c r="G8" s="98"/>
      <c r="H8" s="99"/>
      <c r="I8" s="318" t="s">
        <v>331</v>
      </c>
      <c r="J8" s="318" t="s">
        <v>109</v>
      </c>
      <c r="K8" s="318" t="s">
        <v>329</v>
      </c>
      <c r="L8" s="318" t="s">
        <v>151</v>
      </c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332</v>
      </c>
      <c r="C9" s="30" t="s">
        <v>333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11">
        <v>3</v>
      </c>
      <c r="B10" s="12" t="s">
        <v>87</v>
      </c>
      <c r="C10" s="22" t="s">
        <v>334</v>
      </c>
      <c r="D10" s="14"/>
      <c r="E10" s="15"/>
      <c r="F10" s="15"/>
      <c r="G10" s="15"/>
      <c r="H10" s="16"/>
      <c r="I10" s="11" t="s">
        <v>328</v>
      </c>
      <c r="J10" s="11" t="s">
        <v>150</v>
      </c>
      <c r="K10" s="11" t="s">
        <v>151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35" ht="22.5" customHeight="1" x14ac:dyDescent="0.15">
      <c r="A11" s="318">
        <v>4</v>
      </c>
      <c r="B11" s="45" t="s">
        <v>335</v>
      </c>
      <c r="C11" s="26" t="s">
        <v>336</v>
      </c>
      <c r="D11" s="46" t="s">
        <v>166</v>
      </c>
      <c r="E11" s="47">
        <f>6*T1</f>
        <v>300</v>
      </c>
      <c r="F11" s="222" t="s">
        <v>337</v>
      </c>
      <c r="G11" s="222"/>
      <c r="H11" s="48"/>
      <c r="I11" s="318" t="s">
        <v>328</v>
      </c>
      <c r="J11" s="318" t="s">
        <v>91</v>
      </c>
      <c r="K11" s="318" t="s">
        <v>169</v>
      </c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35" ht="22.5" customHeight="1" x14ac:dyDescent="0.15">
      <c r="A12" s="318"/>
      <c r="B12" s="49" t="s">
        <v>87</v>
      </c>
      <c r="C12" s="30" t="s">
        <v>338</v>
      </c>
      <c r="D12" s="50"/>
      <c r="E12" s="51"/>
      <c r="F12" s="51"/>
      <c r="G12" s="51"/>
      <c r="H12" s="100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11">
        <v>5</v>
      </c>
      <c r="B13" s="12" t="s">
        <v>87</v>
      </c>
      <c r="C13" s="22" t="s">
        <v>327</v>
      </c>
      <c r="D13" s="14"/>
      <c r="E13" s="15"/>
      <c r="F13" s="15"/>
      <c r="G13" s="15"/>
      <c r="H13" s="16"/>
      <c r="I13" s="11" t="s">
        <v>331</v>
      </c>
      <c r="J13" s="11" t="s">
        <v>150</v>
      </c>
      <c r="K13" s="11" t="s">
        <v>151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35" ht="22.5" customHeight="1" x14ac:dyDescent="0.15">
      <c r="A14" s="318">
        <v>6</v>
      </c>
      <c r="B14" s="45" t="s">
        <v>339</v>
      </c>
      <c r="C14" s="26" t="s">
        <v>340</v>
      </c>
      <c r="D14" s="46" t="s">
        <v>115</v>
      </c>
      <c r="E14" s="47">
        <f>100*T2</f>
        <v>36.7692889212857</v>
      </c>
      <c r="F14" s="222" t="s">
        <v>287</v>
      </c>
      <c r="G14" s="222"/>
      <c r="H14" s="48"/>
      <c r="I14" s="318" t="s">
        <v>341</v>
      </c>
      <c r="J14" s="109" t="s">
        <v>119</v>
      </c>
      <c r="K14" s="318" t="s">
        <v>126</v>
      </c>
      <c r="L14" s="318" t="s">
        <v>329</v>
      </c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120</v>
      </c>
      <c r="D15" s="50"/>
      <c r="E15" s="51"/>
      <c r="F15" s="223"/>
      <c r="G15" s="223"/>
      <c r="H15" s="52"/>
      <c r="I15" s="318"/>
      <c r="J15" s="110" t="s">
        <v>867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18"/>
      <c r="B16" s="45" t="s">
        <v>644</v>
      </c>
      <c r="C16" s="26" t="s">
        <v>342</v>
      </c>
      <c r="D16" s="46" t="s">
        <v>343</v>
      </c>
      <c r="E16" s="47">
        <f>85*T2</f>
        <v>31.253895583092842</v>
      </c>
      <c r="F16" s="222" t="s">
        <v>167</v>
      </c>
      <c r="G16" s="222"/>
      <c r="H16" s="48"/>
      <c r="I16" s="318" t="s">
        <v>288</v>
      </c>
      <c r="J16" s="109" t="s">
        <v>119</v>
      </c>
      <c r="K16" s="318" t="s">
        <v>169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22.5" customHeight="1" x14ac:dyDescent="0.15">
      <c r="A17" s="318"/>
      <c r="B17" s="49" t="s">
        <v>147</v>
      </c>
      <c r="C17" s="30" t="s">
        <v>171</v>
      </c>
      <c r="D17" s="50"/>
      <c r="E17" s="51"/>
      <c r="F17" s="223"/>
      <c r="G17" s="223"/>
      <c r="H17" s="52"/>
      <c r="I17" s="318"/>
      <c r="J17" s="110" t="s">
        <v>866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22.5" customHeight="1" x14ac:dyDescent="0.15">
      <c r="A18" s="302">
        <v>7</v>
      </c>
      <c r="B18" s="37" t="s">
        <v>344</v>
      </c>
      <c r="C18" s="18" t="s">
        <v>345</v>
      </c>
      <c r="D18" s="38" t="s">
        <v>343</v>
      </c>
      <c r="E18" s="39">
        <f>400*T2</f>
        <v>147.0771556851428</v>
      </c>
      <c r="F18" s="220" t="s">
        <v>146</v>
      </c>
      <c r="G18" s="220"/>
      <c r="H18" s="40"/>
      <c r="I18" s="302" t="s">
        <v>90</v>
      </c>
      <c r="J18" s="302" t="s">
        <v>276</v>
      </c>
      <c r="K18" s="302" t="s">
        <v>151</v>
      </c>
      <c r="L18" s="302" t="s">
        <v>102</v>
      </c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</row>
    <row r="19" spans="1:24" ht="22.5" customHeight="1" x14ac:dyDescent="0.15">
      <c r="A19" s="302"/>
      <c r="B19" s="41" t="s">
        <v>87</v>
      </c>
      <c r="C19" s="21" t="s">
        <v>346</v>
      </c>
      <c r="D19" s="53"/>
      <c r="E19" s="54"/>
      <c r="F19" s="221"/>
      <c r="G19" s="221"/>
      <c r="H19" s="55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1:24" ht="22.5" customHeight="1" x14ac:dyDescent="0.15">
      <c r="A20" s="318">
        <v>8</v>
      </c>
      <c r="B20" s="45" t="s">
        <v>344</v>
      </c>
      <c r="C20" s="26" t="s">
        <v>347</v>
      </c>
      <c r="D20" s="46" t="s">
        <v>307</v>
      </c>
      <c r="E20" s="47">
        <f>600*T2</f>
        <v>220.61573352771418</v>
      </c>
      <c r="F20" s="228" t="s">
        <v>792</v>
      </c>
      <c r="G20" s="234" t="s">
        <v>791</v>
      </c>
      <c r="H20" s="229" t="s">
        <v>793</v>
      </c>
      <c r="I20" s="318" t="s">
        <v>328</v>
      </c>
      <c r="J20" s="318" t="s">
        <v>298</v>
      </c>
      <c r="K20" s="318" t="s">
        <v>348</v>
      </c>
      <c r="L20" s="318" t="s">
        <v>151</v>
      </c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4" ht="22.5" customHeight="1" x14ac:dyDescent="0.15">
      <c r="A21" s="318"/>
      <c r="B21" s="49" t="s">
        <v>87</v>
      </c>
      <c r="C21" s="30" t="s">
        <v>299</v>
      </c>
      <c r="D21" s="116" t="s">
        <v>789</v>
      </c>
      <c r="E21" s="116" t="e">
        <f>110-G20/50</f>
        <v>#VALUE!</v>
      </c>
      <c r="F21" s="230" t="s">
        <v>790</v>
      </c>
      <c r="G21" s="51"/>
      <c r="H21" s="100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</row>
    <row r="22" spans="1:24" s="19" customFormat="1" ht="22.5" customHeight="1" x14ac:dyDescent="0.15">
      <c r="A22" s="11">
        <v>9</v>
      </c>
      <c r="B22" s="9" t="s">
        <v>87</v>
      </c>
      <c r="C22" s="22" t="s">
        <v>346</v>
      </c>
      <c r="D22" s="14"/>
      <c r="E22" s="15"/>
      <c r="F22" s="15"/>
      <c r="G22" s="15"/>
      <c r="H22" s="16"/>
      <c r="I22" s="11" t="s">
        <v>101</v>
      </c>
      <c r="J22" s="11" t="s">
        <v>276</v>
      </c>
      <c r="K22" s="12"/>
      <c r="L22" s="12"/>
      <c r="M22" s="11" t="s">
        <v>293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2.5" customHeight="1" x14ac:dyDescent="0.15">
      <c r="A23" s="78" t="s">
        <v>349</v>
      </c>
      <c r="B23" s="78"/>
      <c r="C23" s="78"/>
      <c r="D23"/>
      <c r="E23"/>
      <c r="F23"/>
      <c r="G23"/>
      <c r="H23"/>
      <c r="I23" s="78"/>
      <c r="J23" s="7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5" spans="1:24" x14ac:dyDescent="0.15">
      <c r="D25" s="78"/>
      <c r="E25" s="78"/>
      <c r="F25" s="78"/>
      <c r="G25" s="78"/>
      <c r="H25" s="78"/>
    </row>
  </sheetData>
  <mergeCells count="115"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20:A21"/>
    <mergeCell ref="I20:I21"/>
    <mergeCell ref="J20:J21"/>
    <mergeCell ref="K20:K21"/>
    <mergeCell ref="L20:L21"/>
    <mergeCell ref="N18:N19"/>
    <mergeCell ref="O18:O19"/>
    <mergeCell ref="P18:P19"/>
    <mergeCell ref="Q18:Q19"/>
    <mergeCell ref="A14:A17"/>
    <mergeCell ref="T18:T19"/>
    <mergeCell ref="U18:U19"/>
    <mergeCell ref="V18:V19"/>
    <mergeCell ref="W18:W19"/>
    <mergeCell ref="X18:X19"/>
    <mergeCell ref="R18:R19"/>
    <mergeCell ref="S18:S19"/>
    <mergeCell ref="T14:T15"/>
    <mergeCell ref="U14:U15"/>
    <mergeCell ref="V14:V15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W14:W15"/>
    <mergeCell ref="X14:X15"/>
    <mergeCell ref="I16:I17"/>
    <mergeCell ref="I14:I15"/>
    <mergeCell ref="K14:K15"/>
    <mergeCell ref="L14:L15"/>
    <mergeCell ref="M14:M15"/>
    <mergeCell ref="U16:U17"/>
    <mergeCell ref="V16:V17"/>
    <mergeCell ref="W16:W17"/>
    <mergeCell ref="K16:K17"/>
    <mergeCell ref="L16:L17"/>
    <mergeCell ref="M16:M17"/>
    <mergeCell ref="N16:N17"/>
    <mergeCell ref="N14:N15"/>
    <mergeCell ref="O14:O15"/>
    <mergeCell ref="P14:P15"/>
    <mergeCell ref="Q14:Q15"/>
    <mergeCell ref="R14:R15"/>
    <mergeCell ref="T16:T17"/>
    <mergeCell ref="X16:X17"/>
    <mergeCell ref="R16:R17"/>
    <mergeCell ref="S16:S17"/>
    <mergeCell ref="S11:S12"/>
    <mergeCell ref="T11:T12"/>
    <mergeCell ref="U11:U12"/>
    <mergeCell ref="V11:V12"/>
    <mergeCell ref="W11:W12"/>
    <mergeCell ref="X11:X12"/>
    <mergeCell ref="S14:S15"/>
    <mergeCell ref="M11:M12"/>
    <mergeCell ref="N11:N12"/>
    <mergeCell ref="O11:O12"/>
    <mergeCell ref="P11:P12"/>
    <mergeCell ref="Q11:Q12"/>
    <mergeCell ref="R11:R12"/>
    <mergeCell ref="A11:A12"/>
    <mergeCell ref="I11:I12"/>
    <mergeCell ref="J11:J12"/>
    <mergeCell ref="K11:K12"/>
    <mergeCell ref="L11:L12"/>
    <mergeCell ref="N8:N9"/>
    <mergeCell ref="O8:O9"/>
    <mergeCell ref="P8:P9"/>
    <mergeCell ref="Q8:Q9"/>
    <mergeCell ref="D4:F4"/>
    <mergeCell ref="I4:J4"/>
    <mergeCell ref="I5:J5"/>
    <mergeCell ref="P5:X5"/>
    <mergeCell ref="A8:A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</mergeCells>
  <phoneticPr fontId="1"/>
  <hyperlinks>
    <hyperlink ref="Y1" location="目次!A1" display="戻る" xr:uid="{00000000-0004-0000-1300-000000000000}"/>
  </hyperlinks>
  <pageMargins left="0.7" right="0.7" top="0.75" bottom="0.7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I19"/>
  <sheetViews>
    <sheetView showGridLines="0" zoomScale="85" zoomScaleNormal="85" workbookViewId="0">
      <selection activeCell="K35" sqref="K35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8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350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46</v>
      </c>
      <c r="Y1" s="182" t="s">
        <v>693</v>
      </c>
    </row>
    <row r="2" spans="1:35" ht="22.5" customHeight="1" x14ac:dyDescent="0.15">
      <c r="A2" s="292" t="s">
        <v>351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52</v>
      </c>
      <c r="R2" s="294" t="s">
        <v>54</v>
      </c>
      <c r="S2" s="295"/>
      <c r="T2" s="296" t="e">
        <f>T1^0.444*O2^0.663*0.008883</f>
        <v>#VALUE!</v>
      </c>
      <c r="U2" s="297"/>
      <c r="V2" s="2" t="s">
        <v>55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352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353</v>
      </c>
      <c r="M5" s="11" t="s">
        <v>326</v>
      </c>
      <c r="N5" s="11" t="s">
        <v>354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355</v>
      </c>
      <c r="D7" s="14"/>
      <c r="E7" s="15"/>
      <c r="F7" s="15"/>
      <c r="G7" s="15"/>
      <c r="H7" s="16"/>
      <c r="I7" s="11" t="s">
        <v>356</v>
      </c>
      <c r="J7" s="11" t="s">
        <v>276</v>
      </c>
      <c r="K7" s="11" t="s">
        <v>65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357</v>
      </c>
      <c r="C8" s="26" t="s">
        <v>330</v>
      </c>
      <c r="D8" s="27"/>
      <c r="E8" s="98"/>
      <c r="F8" s="98"/>
      <c r="G8" s="98"/>
      <c r="H8" s="99"/>
      <c r="I8" s="318" t="s">
        <v>108</v>
      </c>
      <c r="J8" s="318" t="s">
        <v>109</v>
      </c>
      <c r="K8" s="318" t="s">
        <v>74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76</v>
      </c>
      <c r="C9" s="30" t="s">
        <v>260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358</v>
      </c>
      <c r="C10" s="18" t="s">
        <v>359</v>
      </c>
      <c r="D10" s="38" t="s">
        <v>307</v>
      </c>
      <c r="E10" s="39" t="e">
        <f>200*T2</f>
        <v>#VALUE!</v>
      </c>
      <c r="F10" s="220" t="s">
        <v>116</v>
      </c>
      <c r="G10" s="220"/>
      <c r="H10" s="40"/>
      <c r="I10" s="302" t="s">
        <v>89</v>
      </c>
      <c r="J10" s="107" t="s">
        <v>119</v>
      </c>
      <c r="K10" s="302" t="s">
        <v>353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147</v>
      </c>
      <c r="C11" s="21" t="s">
        <v>360</v>
      </c>
      <c r="D11" s="53"/>
      <c r="E11" s="54"/>
      <c r="F11" s="221"/>
      <c r="G11" s="221"/>
      <c r="H11" s="55"/>
      <c r="I11" s="302"/>
      <c r="J11" s="102" t="s">
        <v>867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02"/>
      <c r="B12" s="37" t="s">
        <v>644</v>
      </c>
      <c r="C12" s="18" t="s">
        <v>361</v>
      </c>
      <c r="D12" s="38" t="s">
        <v>312</v>
      </c>
      <c r="E12" s="39" t="e">
        <f>85*T2</f>
        <v>#VALUE!</v>
      </c>
      <c r="F12" s="220" t="s">
        <v>362</v>
      </c>
      <c r="G12" s="220"/>
      <c r="H12" s="40"/>
      <c r="I12" s="302" t="s">
        <v>288</v>
      </c>
      <c r="J12" s="101" t="s">
        <v>119</v>
      </c>
      <c r="K12" s="302" t="s">
        <v>363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1:35" ht="22.5" customHeight="1" x14ac:dyDescent="0.15">
      <c r="A13" s="302"/>
      <c r="B13" s="41" t="s">
        <v>147</v>
      </c>
      <c r="C13" s="21" t="s">
        <v>314</v>
      </c>
      <c r="D13" s="53"/>
      <c r="E13" s="54"/>
      <c r="F13" s="221"/>
      <c r="G13" s="221"/>
      <c r="H13" s="55"/>
      <c r="I13" s="302"/>
      <c r="J13" s="102" t="s">
        <v>869</v>
      </c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1:35" ht="22.5" customHeight="1" x14ac:dyDescent="0.15">
      <c r="A14" s="318">
        <v>4</v>
      </c>
      <c r="B14" s="45" t="s">
        <v>364</v>
      </c>
      <c r="C14" s="26" t="s">
        <v>316</v>
      </c>
      <c r="D14" s="46" t="s">
        <v>365</v>
      </c>
      <c r="E14" s="47" t="e">
        <f>400*T2</f>
        <v>#VALUE!</v>
      </c>
      <c r="F14" s="222" t="s">
        <v>146</v>
      </c>
      <c r="G14" s="222"/>
      <c r="H14" s="48"/>
      <c r="I14" s="318" t="s">
        <v>366</v>
      </c>
      <c r="J14" s="318" t="s">
        <v>276</v>
      </c>
      <c r="K14" s="318" t="s">
        <v>348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87</v>
      </c>
      <c r="C15" s="30" t="s">
        <v>294</v>
      </c>
      <c r="D15" s="50"/>
      <c r="E15" s="51"/>
      <c r="F15" s="223"/>
      <c r="G15" s="223"/>
      <c r="H15" s="52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367</v>
      </c>
      <c r="C16" s="18" t="s">
        <v>368</v>
      </c>
      <c r="D16" s="38" t="s">
        <v>183</v>
      </c>
      <c r="E16" s="39" t="e">
        <f>2400*T2</f>
        <v>#VALUE!</v>
      </c>
      <c r="F16" s="227" t="s">
        <v>792</v>
      </c>
      <c r="G16" s="233" t="s">
        <v>791</v>
      </c>
      <c r="H16" s="226" t="s">
        <v>793</v>
      </c>
      <c r="I16" s="302" t="s">
        <v>101</v>
      </c>
      <c r="J16" s="302" t="s">
        <v>369</v>
      </c>
      <c r="K16" s="302" t="s">
        <v>74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299</v>
      </c>
      <c r="D17" s="225" t="s">
        <v>789</v>
      </c>
      <c r="E17" s="225" t="e">
        <f>230-G16/50</f>
        <v>#VALUE!</v>
      </c>
      <c r="F17" s="224" t="s">
        <v>790</v>
      </c>
      <c r="G17" s="224"/>
      <c r="H17" s="103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s="19" customFormat="1" ht="22.5" customHeight="1" x14ac:dyDescent="0.15">
      <c r="A18" s="33">
        <v>6</v>
      </c>
      <c r="B18" s="34" t="s">
        <v>87</v>
      </c>
      <c r="C18" s="35" t="s">
        <v>149</v>
      </c>
      <c r="D18" s="104"/>
      <c r="E18" s="105"/>
      <c r="F18" s="105"/>
      <c r="G18" s="105"/>
      <c r="H18" s="106"/>
      <c r="I18" s="33" t="s">
        <v>90</v>
      </c>
      <c r="J18" s="33" t="s">
        <v>276</v>
      </c>
      <c r="K18" s="36"/>
      <c r="L18" s="36"/>
      <c r="M18" s="33" t="s">
        <v>151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x14ac:dyDescent="0.15">
      <c r="A19" s="324"/>
      <c r="B19" s="324"/>
      <c r="C19" s="324"/>
      <c r="D19" s="324"/>
      <c r="E19" s="324"/>
      <c r="F19" s="324"/>
      <c r="G19" s="324"/>
      <c r="H19" s="324"/>
      <c r="I19" s="324"/>
      <c r="J19" s="324"/>
    </row>
  </sheetData>
  <mergeCells count="99">
    <mergeCell ref="X16:X17"/>
    <mergeCell ref="V14:V15"/>
    <mergeCell ref="W14:W15"/>
    <mergeCell ref="A19:J19"/>
    <mergeCell ref="N16:N17"/>
    <mergeCell ref="O16:O17"/>
    <mergeCell ref="P16:P17"/>
    <mergeCell ref="Q16:Q17"/>
    <mergeCell ref="T16:T17"/>
    <mergeCell ref="U16:U17"/>
    <mergeCell ref="V16:V17"/>
    <mergeCell ref="W16:W17"/>
    <mergeCell ref="X14:X15"/>
    <mergeCell ref="A16:A17"/>
    <mergeCell ref="I16:I17"/>
    <mergeCell ref="J16:J17"/>
    <mergeCell ref="R16:R17"/>
    <mergeCell ref="S16:S17"/>
    <mergeCell ref="K16:K17"/>
    <mergeCell ref="L16:L17"/>
    <mergeCell ref="M16:M17"/>
    <mergeCell ref="U14:U15"/>
    <mergeCell ref="M14:M15"/>
    <mergeCell ref="N14:N15"/>
    <mergeCell ref="P12:P13"/>
    <mergeCell ref="Q12:Q13"/>
    <mergeCell ref="R12:R13"/>
    <mergeCell ref="M12:M13"/>
    <mergeCell ref="N12:N13"/>
    <mergeCell ref="O12:O13"/>
    <mergeCell ref="Q14:Q15"/>
    <mergeCell ref="R14:R15"/>
    <mergeCell ref="S14:S15"/>
    <mergeCell ref="T14:T15"/>
    <mergeCell ref="O14:O15"/>
    <mergeCell ref="P14:P15"/>
    <mergeCell ref="A14:A15"/>
    <mergeCell ref="I14:I15"/>
    <mergeCell ref="J14:J15"/>
    <mergeCell ref="K14:K15"/>
    <mergeCell ref="L14:L15"/>
    <mergeCell ref="V12:V13"/>
    <mergeCell ref="W12:W13"/>
    <mergeCell ref="X12:X13"/>
    <mergeCell ref="S12:S13"/>
    <mergeCell ref="T12:T13"/>
    <mergeCell ref="U12:U13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A10:A13"/>
    <mergeCell ref="I10:I11"/>
    <mergeCell ref="K10:K11"/>
    <mergeCell ref="L10:L11"/>
    <mergeCell ref="I12:I13"/>
    <mergeCell ref="K12:K13"/>
    <mergeCell ref="L12:L13"/>
    <mergeCell ref="S8:S9"/>
    <mergeCell ref="D4:F4"/>
    <mergeCell ref="I4:J4"/>
    <mergeCell ref="I5:J5"/>
    <mergeCell ref="O5:X5"/>
    <mergeCell ref="M8:M9"/>
    <mergeCell ref="N8:N9"/>
    <mergeCell ref="O8:O9"/>
    <mergeCell ref="P8:P9"/>
    <mergeCell ref="Q8:Q9"/>
    <mergeCell ref="R8:R9"/>
    <mergeCell ref="T8:T9"/>
    <mergeCell ref="U8:U9"/>
    <mergeCell ref="V8:V9"/>
    <mergeCell ref="W8:W9"/>
    <mergeCell ref="X8:X9"/>
    <mergeCell ref="A8:A9"/>
    <mergeCell ref="I8:I9"/>
    <mergeCell ref="J8:J9"/>
    <mergeCell ref="K8:K9"/>
    <mergeCell ref="L8:L9"/>
    <mergeCell ref="T2:U2"/>
    <mergeCell ref="A1:B1"/>
    <mergeCell ref="C1:I1"/>
    <mergeCell ref="M1:N1"/>
    <mergeCell ref="O1:P1"/>
    <mergeCell ref="R1:S1"/>
    <mergeCell ref="T1:U1"/>
    <mergeCell ref="A2:B2"/>
    <mergeCell ref="C2:I2"/>
    <mergeCell ref="M2:N2"/>
    <mergeCell ref="O2:P2"/>
    <mergeCell ref="R2:S2"/>
  </mergeCells>
  <phoneticPr fontId="1"/>
  <hyperlinks>
    <hyperlink ref="Y1" location="目次!A1" display="戻る" xr:uid="{00000000-0004-0000-1400-000000000000}"/>
  </hyperlinks>
  <pageMargins left="0.7" right="0.7" top="0.75" bottom="0.75" header="0.3" footer="0.3"/>
  <pageSetup paperSize="9" scale="8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I19"/>
  <sheetViews>
    <sheetView showGridLines="0" zoomScale="85" zoomScaleNormal="85" workbookViewId="0">
      <selection activeCell="Y1" sqref="Y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8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131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46</v>
      </c>
      <c r="Y1" s="182" t="s">
        <v>693</v>
      </c>
    </row>
    <row r="2" spans="1:35" ht="22.5" customHeight="1" x14ac:dyDescent="0.15">
      <c r="A2" s="292" t="s">
        <v>821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52</v>
      </c>
      <c r="R2" s="294" t="s">
        <v>54</v>
      </c>
      <c r="S2" s="295"/>
      <c r="T2" s="296" t="e">
        <f>T1^0.444*O2^0.663*0.008883</f>
        <v>#VALUE!</v>
      </c>
      <c r="U2" s="297"/>
      <c r="V2" s="2" t="s">
        <v>55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77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80</v>
      </c>
      <c r="M5" s="11" t="s">
        <v>80</v>
      </c>
      <c r="N5" s="11" t="s">
        <v>158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123</v>
      </c>
      <c r="D7" s="14"/>
      <c r="E7" s="15"/>
      <c r="F7" s="15"/>
      <c r="G7" s="15"/>
      <c r="H7" s="16"/>
      <c r="I7" s="11" t="s">
        <v>89</v>
      </c>
      <c r="J7" s="11" t="s">
        <v>276</v>
      </c>
      <c r="K7" s="11" t="s">
        <v>65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105</v>
      </c>
      <c r="C8" s="26" t="s">
        <v>107</v>
      </c>
      <c r="D8" s="27"/>
      <c r="E8" s="98"/>
      <c r="F8" s="98"/>
      <c r="G8" s="98"/>
      <c r="H8" s="99"/>
      <c r="I8" s="318" t="s">
        <v>89</v>
      </c>
      <c r="J8" s="318" t="s">
        <v>109</v>
      </c>
      <c r="K8" s="318" t="s">
        <v>74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76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281</v>
      </c>
      <c r="C10" s="18" t="s">
        <v>359</v>
      </c>
      <c r="D10" s="38" t="s">
        <v>114</v>
      </c>
      <c r="E10" s="39" t="e">
        <f>200*T2</f>
        <v>#VALUE!</v>
      </c>
      <c r="F10" s="220" t="s">
        <v>116</v>
      </c>
      <c r="G10" s="220"/>
      <c r="H10" s="40"/>
      <c r="I10" s="302" t="s">
        <v>89</v>
      </c>
      <c r="J10" s="107" t="s">
        <v>119</v>
      </c>
      <c r="K10" s="302" t="s">
        <v>80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147</v>
      </c>
      <c r="C11" s="21" t="s">
        <v>120</v>
      </c>
      <c r="D11" s="53"/>
      <c r="E11" s="54"/>
      <c r="F11" s="221"/>
      <c r="G11" s="221"/>
      <c r="H11" s="55"/>
      <c r="I11" s="302"/>
      <c r="J11" s="102" t="s">
        <v>868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02"/>
      <c r="B12" s="37" t="s">
        <v>644</v>
      </c>
      <c r="C12" s="18" t="s">
        <v>285</v>
      </c>
      <c r="D12" s="38" t="s">
        <v>114</v>
      </c>
      <c r="E12" s="39" t="e">
        <f>85*T2</f>
        <v>#VALUE!</v>
      </c>
      <c r="F12" s="220" t="s">
        <v>116</v>
      </c>
      <c r="G12" s="220"/>
      <c r="H12" s="40"/>
      <c r="I12" s="302" t="s">
        <v>288</v>
      </c>
      <c r="J12" s="101" t="s">
        <v>119</v>
      </c>
      <c r="K12" s="302" t="s">
        <v>80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1:35" ht="22.5" customHeight="1" x14ac:dyDescent="0.15">
      <c r="A13" s="302"/>
      <c r="B13" s="41" t="s">
        <v>147</v>
      </c>
      <c r="C13" s="21" t="s">
        <v>120</v>
      </c>
      <c r="D13" s="53"/>
      <c r="E13" s="54"/>
      <c r="F13" s="221"/>
      <c r="G13" s="221"/>
      <c r="H13" s="55"/>
      <c r="I13" s="302"/>
      <c r="J13" s="102" t="s">
        <v>869</v>
      </c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1:35" ht="22.5" customHeight="1" x14ac:dyDescent="0.15">
      <c r="A14" s="318">
        <v>4</v>
      </c>
      <c r="B14" s="45" t="s">
        <v>289</v>
      </c>
      <c r="C14" s="26" t="s">
        <v>290</v>
      </c>
      <c r="D14" s="46" t="s">
        <v>114</v>
      </c>
      <c r="E14" s="47" t="e">
        <f>400*T2</f>
        <v>#VALUE!</v>
      </c>
      <c r="F14" s="222" t="s">
        <v>116</v>
      </c>
      <c r="G14" s="222"/>
      <c r="H14" s="48"/>
      <c r="I14" s="318" t="s">
        <v>89</v>
      </c>
      <c r="J14" s="318" t="s">
        <v>276</v>
      </c>
      <c r="K14" s="318" t="s">
        <v>80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87</v>
      </c>
      <c r="C15" s="30" t="s">
        <v>123</v>
      </c>
      <c r="D15" s="50"/>
      <c r="E15" s="51"/>
      <c r="F15" s="223"/>
      <c r="G15" s="223"/>
      <c r="H15" s="52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289</v>
      </c>
      <c r="C16" s="18" t="s">
        <v>368</v>
      </c>
      <c r="D16" s="38" t="s">
        <v>114</v>
      </c>
      <c r="E16" s="39" t="e">
        <f>2400*T2</f>
        <v>#VALUE!</v>
      </c>
      <c r="F16" s="228" t="s">
        <v>792</v>
      </c>
      <c r="G16" s="234" t="s">
        <v>791</v>
      </c>
      <c r="H16" s="229" t="s">
        <v>793</v>
      </c>
      <c r="I16" s="302" t="s">
        <v>89</v>
      </c>
      <c r="J16" s="302" t="s">
        <v>369</v>
      </c>
      <c r="K16" s="302" t="s">
        <v>74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299</v>
      </c>
      <c r="D17" s="225" t="s">
        <v>114</v>
      </c>
      <c r="E17" s="225" t="e">
        <f>100-G16/50</f>
        <v>#VALUE!</v>
      </c>
      <c r="F17" s="224" t="s">
        <v>714</v>
      </c>
      <c r="G17" s="224"/>
      <c r="H17" s="103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s="19" customFormat="1" ht="22.5" customHeight="1" x14ac:dyDescent="0.15">
      <c r="A18" s="33">
        <v>6</v>
      </c>
      <c r="B18" s="34" t="s">
        <v>87</v>
      </c>
      <c r="C18" s="35" t="s">
        <v>123</v>
      </c>
      <c r="D18" s="104"/>
      <c r="E18" s="105"/>
      <c r="F18" s="105"/>
      <c r="G18" s="105"/>
      <c r="H18" s="106"/>
      <c r="I18" s="33" t="s">
        <v>89</v>
      </c>
      <c r="J18" s="33" t="s">
        <v>276</v>
      </c>
      <c r="K18" s="36"/>
      <c r="L18" s="36"/>
      <c r="M18" s="33" t="s">
        <v>80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x14ac:dyDescent="0.15">
      <c r="A19" s="324"/>
      <c r="B19" s="324"/>
      <c r="C19" s="324"/>
      <c r="D19" s="324"/>
      <c r="E19" s="324"/>
      <c r="F19" s="324"/>
      <c r="G19" s="324"/>
      <c r="H19" s="324"/>
      <c r="I19" s="324"/>
      <c r="J19" s="324"/>
    </row>
  </sheetData>
  <mergeCells count="99">
    <mergeCell ref="T2:U2"/>
    <mergeCell ref="A1:B1"/>
    <mergeCell ref="C1:I1"/>
    <mergeCell ref="M1:N1"/>
    <mergeCell ref="O1:P1"/>
    <mergeCell ref="R1:S1"/>
    <mergeCell ref="T1:U1"/>
    <mergeCell ref="A2:B2"/>
    <mergeCell ref="C2:I2"/>
    <mergeCell ref="M2:N2"/>
    <mergeCell ref="O2:P2"/>
    <mergeCell ref="R2:S2"/>
    <mergeCell ref="A8:A9"/>
    <mergeCell ref="I8:I9"/>
    <mergeCell ref="J8:J9"/>
    <mergeCell ref="K8:K9"/>
    <mergeCell ref="L8:L9"/>
    <mergeCell ref="S8:S9"/>
    <mergeCell ref="D4:F4"/>
    <mergeCell ref="I4:J4"/>
    <mergeCell ref="I5:J5"/>
    <mergeCell ref="O5:X5"/>
    <mergeCell ref="M8:M9"/>
    <mergeCell ref="N8:N9"/>
    <mergeCell ref="O8:O9"/>
    <mergeCell ref="P8:P9"/>
    <mergeCell ref="Q8:Q9"/>
    <mergeCell ref="R8:R9"/>
    <mergeCell ref="T8:T9"/>
    <mergeCell ref="U8:U9"/>
    <mergeCell ref="V8:V9"/>
    <mergeCell ref="W8:W9"/>
    <mergeCell ref="X8:X9"/>
    <mergeCell ref="A10:A13"/>
    <mergeCell ref="I10:I11"/>
    <mergeCell ref="K10:K11"/>
    <mergeCell ref="L10:L11"/>
    <mergeCell ref="I12:I13"/>
    <mergeCell ref="K12:K13"/>
    <mergeCell ref="L12:L13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V12:V13"/>
    <mergeCell ref="W12:W13"/>
    <mergeCell ref="X12:X13"/>
    <mergeCell ref="S12:S13"/>
    <mergeCell ref="T12:T13"/>
    <mergeCell ref="U12:U13"/>
    <mergeCell ref="A14:A15"/>
    <mergeCell ref="I14:I15"/>
    <mergeCell ref="J14:J15"/>
    <mergeCell ref="K14:K15"/>
    <mergeCell ref="L14:L15"/>
    <mergeCell ref="U14:U15"/>
    <mergeCell ref="M14:M15"/>
    <mergeCell ref="N14:N15"/>
    <mergeCell ref="P12:P13"/>
    <mergeCell ref="Q12:Q13"/>
    <mergeCell ref="R12:R13"/>
    <mergeCell ref="M12:M13"/>
    <mergeCell ref="N12:N13"/>
    <mergeCell ref="O12:O13"/>
    <mergeCell ref="Q14:Q15"/>
    <mergeCell ref="R14:R15"/>
    <mergeCell ref="S14:S15"/>
    <mergeCell ref="T14:T15"/>
    <mergeCell ref="O14:O15"/>
    <mergeCell ref="P14:P15"/>
    <mergeCell ref="R16:R17"/>
    <mergeCell ref="S16:S17"/>
    <mergeCell ref="K16:K17"/>
    <mergeCell ref="L16:L17"/>
    <mergeCell ref="M16:M17"/>
    <mergeCell ref="X16:X17"/>
    <mergeCell ref="V14:V15"/>
    <mergeCell ref="W14:W15"/>
    <mergeCell ref="A19:J19"/>
    <mergeCell ref="N16:N17"/>
    <mergeCell ref="O16:O17"/>
    <mergeCell ref="P16:P17"/>
    <mergeCell ref="Q16:Q17"/>
    <mergeCell ref="T16:T17"/>
    <mergeCell ref="U16:U17"/>
    <mergeCell ref="V16:V17"/>
    <mergeCell ref="W16:W17"/>
    <mergeCell ref="X14:X15"/>
    <mergeCell ref="A16:A17"/>
    <mergeCell ref="I16:I17"/>
    <mergeCell ref="J16:J17"/>
  </mergeCells>
  <phoneticPr fontId="1"/>
  <hyperlinks>
    <hyperlink ref="Y1" location="目次!A1" display="戻る" xr:uid="{00000000-0004-0000-1500-000000000000}"/>
  </hyperlinks>
  <pageMargins left="0.7" right="0.7" top="0.75" bottom="0.75" header="0.3" footer="0.3"/>
  <pageSetup paperSize="9" scale="9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I21"/>
  <sheetViews>
    <sheetView showGridLines="0" zoomScale="85" zoomScaleNormal="85" workbookViewId="0">
      <selection activeCell="M1" sqref="M1:V2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8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46</v>
      </c>
      <c r="Y1" s="182" t="s">
        <v>693</v>
      </c>
    </row>
    <row r="2" spans="1:35" ht="22.5" customHeight="1" x14ac:dyDescent="0.15">
      <c r="A2" s="292" t="s">
        <v>370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52</v>
      </c>
      <c r="R2" s="294" t="s">
        <v>54</v>
      </c>
      <c r="S2" s="295"/>
      <c r="T2" s="296" t="e">
        <f>T1^0.444*O2^0.663*0.008883</f>
        <v>#VALUE!</v>
      </c>
      <c r="U2" s="297"/>
      <c r="V2" s="2" t="s">
        <v>55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77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66</v>
      </c>
      <c r="M5" s="11" t="s">
        <v>65</v>
      </c>
      <c r="N5" s="11" t="s">
        <v>371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ht="22.5" customHeight="1" x14ac:dyDescent="0.15">
      <c r="A7" s="11">
        <v>1</v>
      </c>
      <c r="B7" s="9" t="s">
        <v>87</v>
      </c>
      <c r="C7" s="22" t="s">
        <v>123</v>
      </c>
      <c r="D7" s="14"/>
      <c r="E7" s="15"/>
      <c r="F7" s="15"/>
      <c r="G7" s="15"/>
      <c r="H7" s="16"/>
      <c r="I7" s="11" t="s">
        <v>108</v>
      </c>
      <c r="J7" s="11" t="s">
        <v>276</v>
      </c>
      <c r="K7" s="11" t="s">
        <v>65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162</v>
      </c>
      <c r="C8" s="26" t="s">
        <v>303</v>
      </c>
      <c r="D8" s="27"/>
      <c r="E8" s="98"/>
      <c r="F8" s="98"/>
      <c r="G8" s="98"/>
      <c r="H8" s="99"/>
      <c r="I8" s="318" t="s">
        <v>97</v>
      </c>
      <c r="J8" s="318" t="s">
        <v>109</v>
      </c>
      <c r="K8" s="318" t="s">
        <v>66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144</v>
      </c>
      <c r="C9" s="30" t="s">
        <v>249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372</v>
      </c>
      <c r="C10" s="18" t="s">
        <v>373</v>
      </c>
      <c r="D10" s="38" t="s">
        <v>183</v>
      </c>
      <c r="E10" s="39" t="e">
        <f>5*T1</f>
        <v>#VALUE!</v>
      </c>
      <c r="F10" s="220" t="s">
        <v>167</v>
      </c>
      <c r="G10" s="220"/>
      <c r="H10" s="40"/>
      <c r="I10" s="302" t="s">
        <v>90</v>
      </c>
      <c r="J10" s="107" t="s">
        <v>168</v>
      </c>
      <c r="K10" s="302" t="s">
        <v>65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87</v>
      </c>
      <c r="C11" s="21" t="s">
        <v>201</v>
      </c>
      <c r="D11" s="53"/>
      <c r="E11" s="54"/>
      <c r="F11" s="54"/>
      <c r="G11" s="54"/>
      <c r="H11" s="103"/>
      <c r="I11" s="302"/>
      <c r="J11" s="108" t="s">
        <v>309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18">
        <v>4</v>
      </c>
      <c r="B12" s="45" t="s">
        <v>374</v>
      </c>
      <c r="C12" s="26" t="s">
        <v>375</v>
      </c>
      <c r="D12" s="46" t="s">
        <v>183</v>
      </c>
      <c r="E12" s="47" t="e">
        <f>200*T2</f>
        <v>#VALUE!</v>
      </c>
      <c r="F12" s="222" t="s">
        <v>167</v>
      </c>
      <c r="G12" s="222"/>
      <c r="H12" s="48"/>
      <c r="I12" s="318" t="s">
        <v>90</v>
      </c>
      <c r="J12" s="109" t="s">
        <v>119</v>
      </c>
      <c r="K12" s="318" t="s">
        <v>151</v>
      </c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318"/>
      <c r="B13" s="49" t="s">
        <v>147</v>
      </c>
      <c r="C13" s="30" t="s">
        <v>171</v>
      </c>
      <c r="D13" s="50"/>
      <c r="E13" s="51"/>
      <c r="F13" s="223"/>
      <c r="G13" s="223"/>
      <c r="H13" s="52"/>
      <c r="I13" s="318"/>
      <c r="J13" s="110" t="s">
        <v>867</v>
      </c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</row>
    <row r="14" spans="1:35" ht="22.5" customHeight="1" x14ac:dyDescent="0.15">
      <c r="A14" s="318"/>
      <c r="B14" s="45" t="s">
        <v>644</v>
      </c>
      <c r="C14" s="26" t="s">
        <v>376</v>
      </c>
      <c r="D14" s="46" t="s">
        <v>114</v>
      </c>
      <c r="E14" s="47" t="e">
        <f>85*T2</f>
        <v>#VALUE!</v>
      </c>
      <c r="F14" s="222" t="s">
        <v>167</v>
      </c>
      <c r="G14" s="222"/>
      <c r="H14" s="48"/>
      <c r="I14" s="318" t="s">
        <v>288</v>
      </c>
      <c r="J14" s="109" t="s">
        <v>119</v>
      </c>
      <c r="K14" s="318" t="s">
        <v>65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215</v>
      </c>
      <c r="D15" s="50"/>
      <c r="E15" s="51"/>
      <c r="F15" s="223"/>
      <c r="G15" s="223"/>
      <c r="H15" s="52"/>
      <c r="I15" s="318"/>
      <c r="J15" s="110" t="s">
        <v>870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289</v>
      </c>
      <c r="C16" s="18" t="s">
        <v>377</v>
      </c>
      <c r="D16" s="38" t="s">
        <v>114</v>
      </c>
      <c r="E16" s="39" t="e">
        <f>400*T2</f>
        <v>#VALUE!</v>
      </c>
      <c r="F16" s="220" t="s">
        <v>116</v>
      </c>
      <c r="G16" s="220"/>
      <c r="H16" s="40"/>
      <c r="I16" s="302" t="s">
        <v>89</v>
      </c>
      <c r="J16" s="302" t="s">
        <v>276</v>
      </c>
      <c r="K16" s="302" t="s">
        <v>378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149</v>
      </c>
      <c r="D17" s="53"/>
      <c r="E17" s="54"/>
      <c r="F17" s="221"/>
      <c r="G17" s="221"/>
      <c r="H17" s="55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18">
        <v>6</v>
      </c>
      <c r="B18" s="45" t="s">
        <v>315</v>
      </c>
      <c r="C18" s="26" t="s">
        <v>368</v>
      </c>
      <c r="D18" s="46" t="s">
        <v>114</v>
      </c>
      <c r="E18" s="47" t="e">
        <f>2400*T2</f>
        <v>#VALUE!</v>
      </c>
      <c r="F18" s="228" t="s">
        <v>792</v>
      </c>
      <c r="G18" s="234" t="s">
        <v>791</v>
      </c>
      <c r="H18" s="229" t="s">
        <v>793</v>
      </c>
      <c r="I18" s="318" t="s">
        <v>356</v>
      </c>
      <c r="J18" s="318" t="s">
        <v>369</v>
      </c>
      <c r="K18" s="318" t="s">
        <v>126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22.5" customHeight="1" x14ac:dyDescent="0.15">
      <c r="A19" s="318"/>
      <c r="B19" s="49" t="s">
        <v>87</v>
      </c>
      <c r="C19" s="30" t="s">
        <v>299</v>
      </c>
      <c r="D19" s="116" t="s">
        <v>114</v>
      </c>
      <c r="E19" s="116" t="e">
        <f>230-G18/50</f>
        <v>#VALUE!</v>
      </c>
      <c r="F19" s="230" t="s">
        <v>714</v>
      </c>
      <c r="G19" s="51"/>
      <c r="H19" s="100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0" spans="1:24" ht="22.5" customHeight="1" x14ac:dyDescent="0.15">
      <c r="A20" s="11">
        <v>7</v>
      </c>
      <c r="B20" s="9" t="s">
        <v>87</v>
      </c>
      <c r="C20" s="22" t="s">
        <v>149</v>
      </c>
      <c r="D20" s="14"/>
      <c r="E20" s="15"/>
      <c r="F20" s="15"/>
      <c r="G20" s="15"/>
      <c r="H20" s="16"/>
      <c r="I20" s="11" t="s">
        <v>90</v>
      </c>
      <c r="J20" s="11" t="s">
        <v>276</v>
      </c>
      <c r="K20" s="12"/>
      <c r="L20" s="12"/>
      <c r="M20" s="11" t="s">
        <v>126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15">
      <c r="D21"/>
      <c r="E21"/>
      <c r="F21"/>
      <c r="G21"/>
      <c r="H21"/>
    </row>
  </sheetData>
  <mergeCells count="114">
    <mergeCell ref="S18:S19"/>
    <mergeCell ref="N14:N15"/>
    <mergeCell ref="O14:O15"/>
    <mergeCell ref="U16:U17"/>
    <mergeCell ref="V16:V17"/>
    <mergeCell ref="W16:W17"/>
    <mergeCell ref="X16:X17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R16:R17"/>
    <mergeCell ref="S16:S17"/>
    <mergeCell ref="T16:T17"/>
    <mergeCell ref="T18:T19"/>
    <mergeCell ref="U18:U19"/>
    <mergeCell ref="V18:V19"/>
    <mergeCell ref="W18:W19"/>
    <mergeCell ref="X18:X19"/>
    <mergeCell ref="N18:N19"/>
    <mergeCell ref="O18:O19"/>
    <mergeCell ref="P18:P19"/>
    <mergeCell ref="Q18:Q19"/>
    <mergeCell ref="R18:R19"/>
    <mergeCell ref="O12:O13"/>
    <mergeCell ref="P12:P13"/>
    <mergeCell ref="Q12:Q13"/>
    <mergeCell ref="R12:R13"/>
    <mergeCell ref="V14:V15"/>
    <mergeCell ref="W14:W15"/>
    <mergeCell ref="X14:X15"/>
    <mergeCell ref="A16:A17"/>
    <mergeCell ref="I16:I17"/>
    <mergeCell ref="J16:J17"/>
    <mergeCell ref="K16:K17"/>
    <mergeCell ref="L16:L17"/>
    <mergeCell ref="M16:M17"/>
    <mergeCell ref="N16:N17"/>
    <mergeCell ref="P14:P15"/>
    <mergeCell ref="Q14:Q15"/>
    <mergeCell ref="R14:R15"/>
    <mergeCell ref="S14:S15"/>
    <mergeCell ref="T14:T15"/>
    <mergeCell ref="U14:U15"/>
    <mergeCell ref="I14:I15"/>
    <mergeCell ref="K14:K15"/>
    <mergeCell ref="L14:L15"/>
    <mergeCell ref="M14:M15"/>
    <mergeCell ref="A12:A15"/>
    <mergeCell ref="I12:I13"/>
    <mergeCell ref="K12:K13"/>
    <mergeCell ref="L12:L13"/>
    <mergeCell ref="S12:S13"/>
    <mergeCell ref="T12:T13"/>
    <mergeCell ref="U12:U13"/>
    <mergeCell ref="V12:V13"/>
    <mergeCell ref="W12:W13"/>
    <mergeCell ref="X12:X13"/>
    <mergeCell ref="M12:M13"/>
    <mergeCell ref="N12:N13"/>
    <mergeCell ref="T10:T11"/>
    <mergeCell ref="U10:U11"/>
    <mergeCell ref="V10:V11"/>
    <mergeCell ref="W10:W11"/>
    <mergeCell ref="X10:X11"/>
    <mergeCell ref="S10:S11"/>
    <mergeCell ref="N10:N11"/>
    <mergeCell ref="O10:O11"/>
    <mergeCell ref="P10:P11"/>
    <mergeCell ref="Q10:Q11"/>
    <mergeCell ref="R10:R11"/>
    <mergeCell ref="M10:M11"/>
    <mergeCell ref="V8:V9"/>
    <mergeCell ref="R8:R9"/>
    <mergeCell ref="S8:S9"/>
    <mergeCell ref="N8:N9"/>
    <mergeCell ref="O8:O9"/>
    <mergeCell ref="P8:P9"/>
    <mergeCell ref="Q8:Q9"/>
    <mergeCell ref="D4:F4"/>
    <mergeCell ref="I4:J4"/>
    <mergeCell ref="I5:J5"/>
    <mergeCell ref="O5:X5"/>
    <mergeCell ref="W8:W9"/>
    <mergeCell ref="X8:X9"/>
    <mergeCell ref="A10:A11"/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A8:A9"/>
    <mergeCell ref="I8:I9"/>
    <mergeCell ref="J8:J9"/>
    <mergeCell ref="K8:K9"/>
    <mergeCell ref="L8:L9"/>
    <mergeCell ref="M8:M9"/>
    <mergeCell ref="T8:T9"/>
    <mergeCell ref="U8:U9"/>
    <mergeCell ref="I10:I11"/>
    <mergeCell ref="K10:K11"/>
    <mergeCell ref="L10:L11"/>
  </mergeCells>
  <phoneticPr fontId="1"/>
  <hyperlinks>
    <hyperlink ref="Y1" location="目次!A1" display="戻る" xr:uid="{00000000-0004-0000-1600-000000000000}"/>
  </hyperlinks>
  <pageMargins left="0.7" right="0.7" top="0.75" bottom="0.75" header="0.3" footer="0.3"/>
  <pageSetup paperSize="9" scale="8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I21"/>
  <sheetViews>
    <sheetView showGridLines="0" zoomScale="85" zoomScaleNormal="85" workbookViewId="0">
      <selection activeCell="Y1" sqref="Y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8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>
        <v>47.2</v>
      </c>
      <c r="U1" s="287"/>
      <c r="V1" s="2" t="s">
        <v>46</v>
      </c>
      <c r="Y1" s="182" t="s">
        <v>693</v>
      </c>
    </row>
    <row r="2" spans="1:35" ht="22.5" customHeight="1" x14ac:dyDescent="0.15">
      <c r="A2" s="292" t="s">
        <v>370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>
        <v>150</v>
      </c>
      <c r="P2" s="287"/>
      <c r="Q2" s="2" t="s">
        <v>52</v>
      </c>
      <c r="R2" s="294" t="s">
        <v>54</v>
      </c>
      <c r="S2" s="295"/>
      <c r="T2" s="296">
        <f>T1^0.444*O2^0.663*0.008883</f>
        <v>1.3631335728947245</v>
      </c>
      <c r="U2" s="297"/>
      <c r="V2" s="2" t="s">
        <v>55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77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66</v>
      </c>
      <c r="M5" s="11" t="s">
        <v>65</v>
      </c>
      <c r="N5" s="11" t="s">
        <v>158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ht="22.5" customHeight="1" x14ac:dyDescent="0.15">
      <c r="A7" s="11">
        <v>1</v>
      </c>
      <c r="B7" s="9" t="s">
        <v>87</v>
      </c>
      <c r="C7" s="22" t="s">
        <v>123</v>
      </c>
      <c r="D7" s="14"/>
      <c r="E7" s="15"/>
      <c r="F7" s="15"/>
      <c r="G7" s="15"/>
      <c r="H7" s="16"/>
      <c r="I7" s="11" t="s">
        <v>89</v>
      </c>
      <c r="J7" s="11" t="s">
        <v>276</v>
      </c>
      <c r="K7" s="11" t="s">
        <v>65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105</v>
      </c>
      <c r="C8" s="26" t="s">
        <v>107</v>
      </c>
      <c r="D8" s="27"/>
      <c r="E8" s="98"/>
      <c r="F8" s="98"/>
      <c r="G8" s="98"/>
      <c r="H8" s="99"/>
      <c r="I8" s="318" t="s">
        <v>89</v>
      </c>
      <c r="J8" s="318" t="s">
        <v>109</v>
      </c>
      <c r="K8" s="318" t="s">
        <v>66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77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305</v>
      </c>
      <c r="C10" s="18" t="s">
        <v>306</v>
      </c>
      <c r="D10" s="38" t="s">
        <v>114</v>
      </c>
      <c r="E10" s="39">
        <f>5*T1</f>
        <v>236</v>
      </c>
      <c r="F10" s="220" t="s">
        <v>116</v>
      </c>
      <c r="G10" s="220"/>
      <c r="H10" s="40"/>
      <c r="I10" s="302" t="s">
        <v>89</v>
      </c>
      <c r="J10" s="107" t="s">
        <v>168</v>
      </c>
      <c r="K10" s="302" t="s">
        <v>65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87</v>
      </c>
      <c r="C11" s="21" t="s">
        <v>200</v>
      </c>
      <c r="D11" s="53"/>
      <c r="E11" s="54"/>
      <c r="F11" s="54"/>
      <c r="G11" s="54"/>
      <c r="H11" s="103"/>
      <c r="I11" s="302"/>
      <c r="J11" s="108" t="s">
        <v>309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18">
        <v>4</v>
      </c>
      <c r="B12" s="45" t="s">
        <v>281</v>
      </c>
      <c r="C12" s="26" t="s">
        <v>359</v>
      </c>
      <c r="D12" s="46" t="s">
        <v>114</v>
      </c>
      <c r="E12" s="47">
        <f>200*T2</f>
        <v>272.62671457894487</v>
      </c>
      <c r="F12" s="222" t="s">
        <v>116</v>
      </c>
      <c r="G12" s="222"/>
      <c r="H12" s="48"/>
      <c r="I12" s="318" t="s">
        <v>89</v>
      </c>
      <c r="J12" s="109" t="s">
        <v>119</v>
      </c>
      <c r="K12" s="318" t="s">
        <v>80</v>
      </c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318"/>
      <c r="B13" s="49" t="s">
        <v>147</v>
      </c>
      <c r="C13" s="30" t="s">
        <v>120</v>
      </c>
      <c r="D13" s="50"/>
      <c r="E13" s="51"/>
      <c r="F13" s="223"/>
      <c r="G13" s="223"/>
      <c r="H13" s="52"/>
      <c r="I13" s="318"/>
      <c r="J13" s="110" t="s">
        <v>868</v>
      </c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</row>
    <row r="14" spans="1:35" ht="22.5" customHeight="1" x14ac:dyDescent="0.15">
      <c r="A14" s="318"/>
      <c r="B14" s="45" t="s">
        <v>644</v>
      </c>
      <c r="C14" s="26" t="s">
        <v>285</v>
      </c>
      <c r="D14" s="46" t="s">
        <v>114</v>
      </c>
      <c r="E14" s="47">
        <f>85*T2</f>
        <v>115.86635369605158</v>
      </c>
      <c r="F14" s="222" t="s">
        <v>116</v>
      </c>
      <c r="G14" s="222"/>
      <c r="H14" s="48"/>
      <c r="I14" s="318" t="s">
        <v>288</v>
      </c>
      <c r="J14" s="109" t="s">
        <v>119</v>
      </c>
      <c r="K14" s="318" t="s">
        <v>65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120</v>
      </c>
      <c r="D15" s="50"/>
      <c r="E15" s="51"/>
      <c r="F15" s="223"/>
      <c r="G15" s="223"/>
      <c r="H15" s="52"/>
      <c r="I15" s="318"/>
      <c r="J15" s="110" t="s">
        <v>869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289</v>
      </c>
      <c r="C16" s="18" t="s">
        <v>290</v>
      </c>
      <c r="D16" s="38" t="s">
        <v>114</v>
      </c>
      <c r="E16" s="39">
        <f>400*T2</f>
        <v>545.25342915788974</v>
      </c>
      <c r="F16" s="220" t="s">
        <v>116</v>
      </c>
      <c r="G16" s="220"/>
      <c r="H16" s="40"/>
      <c r="I16" s="302" t="s">
        <v>89</v>
      </c>
      <c r="J16" s="302" t="s">
        <v>276</v>
      </c>
      <c r="K16" s="302" t="s">
        <v>80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123</v>
      </c>
      <c r="D17" s="53"/>
      <c r="E17" s="54"/>
      <c r="F17" s="221"/>
      <c r="G17" s="221"/>
      <c r="H17" s="55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18">
        <v>6</v>
      </c>
      <c r="B18" s="45" t="s">
        <v>289</v>
      </c>
      <c r="C18" s="26" t="s">
        <v>368</v>
      </c>
      <c r="D18" s="46" t="s">
        <v>114</v>
      </c>
      <c r="E18" s="47">
        <f>2400*T2</f>
        <v>3271.5205749473389</v>
      </c>
      <c r="F18" s="228" t="s">
        <v>792</v>
      </c>
      <c r="G18" s="234" t="s">
        <v>791</v>
      </c>
      <c r="H18" s="229" t="s">
        <v>793</v>
      </c>
      <c r="I18" s="318" t="s">
        <v>89</v>
      </c>
      <c r="J18" s="318" t="s">
        <v>369</v>
      </c>
      <c r="K18" s="318" t="s">
        <v>80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22.5" customHeight="1" x14ac:dyDescent="0.15">
      <c r="A19" s="318"/>
      <c r="B19" s="49" t="s">
        <v>87</v>
      </c>
      <c r="C19" s="30" t="s">
        <v>299</v>
      </c>
      <c r="D19" s="116" t="s">
        <v>114</v>
      </c>
      <c r="E19" s="116" t="e">
        <f>100-G18/50</f>
        <v>#VALUE!</v>
      </c>
      <c r="F19" s="230" t="s">
        <v>714</v>
      </c>
      <c r="G19" s="51"/>
      <c r="H19" s="100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0" spans="1:24" ht="22.5" customHeight="1" x14ac:dyDescent="0.15">
      <c r="A20" s="11">
        <v>7</v>
      </c>
      <c r="B20" s="9" t="s">
        <v>87</v>
      </c>
      <c r="C20" s="22" t="s">
        <v>123</v>
      </c>
      <c r="D20" s="14"/>
      <c r="E20" s="15"/>
      <c r="F20" s="15"/>
      <c r="G20" s="15"/>
      <c r="H20" s="16"/>
      <c r="I20" s="11" t="s">
        <v>89</v>
      </c>
      <c r="J20" s="11" t="s">
        <v>276</v>
      </c>
      <c r="K20" s="12"/>
      <c r="L20" s="12"/>
      <c r="M20" s="11" t="s">
        <v>80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15">
      <c r="D21"/>
      <c r="E21"/>
      <c r="F21"/>
      <c r="G21"/>
      <c r="H21"/>
    </row>
  </sheetData>
  <mergeCells count="114"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D4:F4"/>
    <mergeCell ref="I4:J4"/>
    <mergeCell ref="I5:J5"/>
    <mergeCell ref="O5:X5"/>
    <mergeCell ref="A8:A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A10:A11"/>
    <mergeCell ref="I10:I11"/>
    <mergeCell ref="K10:K11"/>
    <mergeCell ref="L10:L11"/>
    <mergeCell ref="M10:M11"/>
    <mergeCell ref="N8:N9"/>
    <mergeCell ref="O8:O9"/>
    <mergeCell ref="P8:P9"/>
    <mergeCell ref="Q8:Q9"/>
    <mergeCell ref="T10:T11"/>
    <mergeCell ref="U10:U11"/>
    <mergeCell ref="V10:V11"/>
    <mergeCell ref="W10:W11"/>
    <mergeCell ref="X10:X11"/>
    <mergeCell ref="A12:A15"/>
    <mergeCell ref="I12:I13"/>
    <mergeCell ref="K12:K13"/>
    <mergeCell ref="L12:L13"/>
    <mergeCell ref="N10:N11"/>
    <mergeCell ref="O10:O11"/>
    <mergeCell ref="P10:P11"/>
    <mergeCell ref="Q10:Q11"/>
    <mergeCell ref="R10:R11"/>
    <mergeCell ref="S10:S11"/>
    <mergeCell ref="S12:S13"/>
    <mergeCell ref="T12:T13"/>
    <mergeCell ref="U12:U13"/>
    <mergeCell ref="V12:V13"/>
    <mergeCell ref="W12:W13"/>
    <mergeCell ref="X12:X13"/>
    <mergeCell ref="M12:M13"/>
    <mergeCell ref="N12:N13"/>
    <mergeCell ref="V14:V15"/>
    <mergeCell ref="W14:W15"/>
    <mergeCell ref="X14:X15"/>
    <mergeCell ref="A16:A17"/>
    <mergeCell ref="I16:I17"/>
    <mergeCell ref="J16:J17"/>
    <mergeCell ref="K16:K17"/>
    <mergeCell ref="L16:L17"/>
    <mergeCell ref="M16:M17"/>
    <mergeCell ref="N16:N17"/>
    <mergeCell ref="P14:P15"/>
    <mergeCell ref="Q14:Q15"/>
    <mergeCell ref="R14:R15"/>
    <mergeCell ref="S14:S15"/>
    <mergeCell ref="T14:T15"/>
    <mergeCell ref="U14:U15"/>
    <mergeCell ref="I14:I15"/>
    <mergeCell ref="K14:K15"/>
    <mergeCell ref="L14:L15"/>
    <mergeCell ref="M14:M15"/>
    <mergeCell ref="N18:N19"/>
    <mergeCell ref="O18:O19"/>
    <mergeCell ref="P18:P19"/>
    <mergeCell ref="Q18:Q19"/>
    <mergeCell ref="R18:R19"/>
    <mergeCell ref="O12:O13"/>
    <mergeCell ref="P12:P13"/>
    <mergeCell ref="Q12:Q13"/>
    <mergeCell ref="R12:R13"/>
    <mergeCell ref="S18:S19"/>
    <mergeCell ref="N14:N15"/>
    <mergeCell ref="O14:O15"/>
    <mergeCell ref="U16:U17"/>
    <mergeCell ref="V16:V17"/>
    <mergeCell ref="W16:W17"/>
    <mergeCell ref="X16:X17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R16:R17"/>
    <mergeCell ref="S16:S17"/>
    <mergeCell ref="T16:T17"/>
    <mergeCell ref="T18:T19"/>
    <mergeCell ref="U18:U19"/>
    <mergeCell ref="V18:V19"/>
    <mergeCell ref="W18:W19"/>
    <mergeCell ref="X18:X19"/>
  </mergeCells>
  <phoneticPr fontId="1"/>
  <hyperlinks>
    <hyperlink ref="Y1" location="目次!A1" display="戻る" xr:uid="{00000000-0004-0000-1700-000000000000}"/>
  </hyperlinks>
  <pageMargins left="0.7" right="0.7" top="0.75" bottom="0.75" header="0.3" footer="0.3"/>
  <pageSetup paperSize="9" scale="8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I25"/>
  <sheetViews>
    <sheetView showGridLines="0" zoomScale="85" zoomScaleNormal="85" workbookViewId="0">
      <selection activeCell="J34" sqref="J34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8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380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46</v>
      </c>
      <c r="Y1" s="182" t="s">
        <v>693</v>
      </c>
    </row>
    <row r="2" spans="1:35" ht="22.5" customHeight="1" x14ac:dyDescent="0.15">
      <c r="A2" s="292" t="s">
        <v>11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52</v>
      </c>
      <c r="R2" s="294" t="s">
        <v>54</v>
      </c>
      <c r="S2" s="295"/>
      <c r="T2" s="296" t="e">
        <f>T1^0.444*O2^0.663*0.008883</f>
        <v>#VALUE!</v>
      </c>
      <c r="U2" s="297"/>
      <c r="V2" s="2" t="s">
        <v>55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144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326</v>
      </c>
      <c r="M5" s="11" t="s">
        <v>363</v>
      </c>
      <c r="N5" s="11" t="s">
        <v>160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327</v>
      </c>
      <c r="D7" s="14"/>
      <c r="E7" s="15"/>
      <c r="F7" s="15"/>
      <c r="G7" s="15"/>
      <c r="H7" s="16"/>
      <c r="I7" s="11" t="s">
        <v>97</v>
      </c>
      <c r="J7" s="11" t="s">
        <v>276</v>
      </c>
      <c r="K7" s="11" t="s">
        <v>74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162</v>
      </c>
      <c r="C8" s="26" t="s">
        <v>303</v>
      </c>
      <c r="D8" s="27"/>
      <c r="E8" s="98"/>
      <c r="F8" s="98"/>
      <c r="G8" s="98"/>
      <c r="H8" s="99"/>
      <c r="I8" s="318" t="s">
        <v>197</v>
      </c>
      <c r="J8" s="318" t="s">
        <v>109</v>
      </c>
      <c r="K8" s="318" t="s">
        <v>65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77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11">
        <v>3</v>
      </c>
      <c r="B10" s="12" t="s">
        <v>87</v>
      </c>
      <c r="C10" s="22" t="s">
        <v>124</v>
      </c>
      <c r="D10" s="14"/>
      <c r="E10" s="15"/>
      <c r="F10" s="15"/>
      <c r="G10" s="15"/>
      <c r="H10" s="16"/>
      <c r="I10" s="11" t="s">
        <v>90</v>
      </c>
      <c r="J10" s="11" t="s">
        <v>150</v>
      </c>
      <c r="K10" s="11" t="s">
        <v>151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35" ht="22.5" customHeight="1" x14ac:dyDescent="0.15">
      <c r="A11" s="318">
        <v>4</v>
      </c>
      <c r="B11" s="45" t="s">
        <v>381</v>
      </c>
      <c r="C11" s="26" t="s">
        <v>336</v>
      </c>
      <c r="D11" s="46" t="s">
        <v>382</v>
      </c>
      <c r="E11" s="47" t="e">
        <f>6*T1</f>
        <v>#VALUE!</v>
      </c>
      <c r="F11" s="222" t="s">
        <v>167</v>
      </c>
      <c r="G11" s="222"/>
      <c r="H11" s="48"/>
      <c r="I11" s="318" t="s">
        <v>383</v>
      </c>
      <c r="J11" s="318" t="s">
        <v>91</v>
      </c>
      <c r="K11" s="318" t="s">
        <v>151</v>
      </c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35" ht="22.5" customHeight="1" x14ac:dyDescent="0.15">
      <c r="A12" s="318"/>
      <c r="B12" s="49" t="s">
        <v>87</v>
      </c>
      <c r="C12" s="30" t="s">
        <v>201</v>
      </c>
      <c r="D12" s="50"/>
      <c r="E12" s="51"/>
      <c r="F12" s="51"/>
      <c r="G12" s="51"/>
      <c r="H12" s="100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11">
        <v>5</v>
      </c>
      <c r="B13" s="12" t="s">
        <v>87</v>
      </c>
      <c r="C13" s="22" t="s">
        <v>334</v>
      </c>
      <c r="D13" s="14"/>
      <c r="E13" s="15"/>
      <c r="F13" s="15"/>
      <c r="G13" s="15"/>
      <c r="H13" s="16"/>
      <c r="I13" s="11" t="s">
        <v>341</v>
      </c>
      <c r="J13" s="11" t="s">
        <v>150</v>
      </c>
      <c r="K13" s="11" t="s">
        <v>151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35" ht="22.5" customHeight="1" x14ac:dyDescent="0.15">
      <c r="A14" s="318">
        <v>6</v>
      </c>
      <c r="B14" s="45" t="s">
        <v>358</v>
      </c>
      <c r="C14" s="26" t="s">
        <v>384</v>
      </c>
      <c r="D14" s="46" t="s">
        <v>183</v>
      </c>
      <c r="E14" s="47" t="e">
        <f>200*T2</f>
        <v>#VALUE!</v>
      </c>
      <c r="F14" s="222" t="s">
        <v>385</v>
      </c>
      <c r="G14" s="222"/>
      <c r="H14" s="48"/>
      <c r="I14" s="318" t="s">
        <v>118</v>
      </c>
      <c r="J14" s="109" t="s">
        <v>119</v>
      </c>
      <c r="K14" s="318" t="s">
        <v>126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386</v>
      </c>
      <c r="D15" s="50"/>
      <c r="E15" s="51"/>
      <c r="F15" s="223"/>
      <c r="G15" s="223"/>
      <c r="H15" s="52"/>
      <c r="I15" s="318"/>
      <c r="J15" s="110" t="s">
        <v>867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18"/>
      <c r="B16" s="45" t="s">
        <v>644</v>
      </c>
      <c r="C16" s="26" t="s">
        <v>285</v>
      </c>
      <c r="D16" s="46" t="s">
        <v>166</v>
      </c>
      <c r="E16" s="47" t="e">
        <f>85*T2</f>
        <v>#VALUE!</v>
      </c>
      <c r="F16" s="222" t="s">
        <v>167</v>
      </c>
      <c r="G16" s="222"/>
      <c r="H16" s="48"/>
      <c r="I16" s="318" t="s">
        <v>288</v>
      </c>
      <c r="J16" s="109" t="s">
        <v>119</v>
      </c>
      <c r="K16" s="318" t="s">
        <v>126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22.5" customHeight="1" x14ac:dyDescent="0.15">
      <c r="A17" s="318"/>
      <c r="B17" s="49" t="s">
        <v>147</v>
      </c>
      <c r="C17" s="30" t="s">
        <v>171</v>
      </c>
      <c r="D17" s="50"/>
      <c r="E17" s="51"/>
      <c r="F17" s="223"/>
      <c r="G17" s="223"/>
      <c r="H17" s="52"/>
      <c r="I17" s="318"/>
      <c r="J17" s="110" t="s">
        <v>871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22.5" customHeight="1" x14ac:dyDescent="0.15">
      <c r="A18" s="302">
        <v>7</v>
      </c>
      <c r="B18" s="37" t="s">
        <v>289</v>
      </c>
      <c r="C18" s="18" t="s">
        <v>290</v>
      </c>
      <c r="D18" s="38" t="s">
        <v>320</v>
      </c>
      <c r="E18" s="39" t="e">
        <f>400*T2</f>
        <v>#VALUE!</v>
      </c>
      <c r="F18" s="220" t="s">
        <v>387</v>
      </c>
      <c r="G18" s="220"/>
      <c r="H18" s="40"/>
      <c r="I18" s="302" t="s">
        <v>101</v>
      </c>
      <c r="J18" s="302" t="s">
        <v>276</v>
      </c>
      <c r="K18" s="302" t="s">
        <v>126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</row>
    <row r="19" spans="1:24" ht="22.5" customHeight="1" x14ac:dyDescent="0.15">
      <c r="A19" s="302"/>
      <c r="B19" s="41" t="s">
        <v>87</v>
      </c>
      <c r="C19" s="21" t="s">
        <v>355</v>
      </c>
      <c r="D19" s="53"/>
      <c r="E19" s="54"/>
      <c r="F19" s="221"/>
      <c r="G19" s="221"/>
      <c r="H19" s="55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1:24" ht="22.5" customHeight="1" x14ac:dyDescent="0.15">
      <c r="A20" s="318">
        <v>8</v>
      </c>
      <c r="B20" s="45" t="s">
        <v>388</v>
      </c>
      <c r="C20" s="26" t="s">
        <v>379</v>
      </c>
      <c r="D20" s="46" t="s">
        <v>115</v>
      </c>
      <c r="E20" s="47" t="e">
        <f>2400*T2</f>
        <v>#VALUE!</v>
      </c>
      <c r="F20" s="228" t="s">
        <v>792</v>
      </c>
      <c r="G20" s="234" t="s">
        <v>791</v>
      </c>
      <c r="H20" s="229" t="s">
        <v>793</v>
      </c>
      <c r="I20" s="318" t="s">
        <v>118</v>
      </c>
      <c r="J20" s="318" t="s">
        <v>369</v>
      </c>
      <c r="K20" s="318" t="s">
        <v>102</v>
      </c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4" ht="22.5" customHeight="1" x14ac:dyDescent="0.15">
      <c r="A21" s="318"/>
      <c r="B21" s="49" t="s">
        <v>87</v>
      </c>
      <c r="C21" s="30" t="s">
        <v>299</v>
      </c>
      <c r="D21" s="116" t="s">
        <v>789</v>
      </c>
      <c r="E21" s="116" t="e">
        <f>230-G20/50</f>
        <v>#VALUE!</v>
      </c>
      <c r="F21" s="230" t="s">
        <v>790</v>
      </c>
      <c r="G21" s="51"/>
      <c r="H21" s="100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</row>
    <row r="22" spans="1:24" s="19" customFormat="1" ht="22.5" customHeight="1" x14ac:dyDescent="0.15">
      <c r="A22" s="11">
        <v>9</v>
      </c>
      <c r="B22" s="9" t="s">
        <v>87</v>
      </c>
      <c r="C22" s="22" t="s">
        <v>294</v>
      </c>
      <c r="D22" s="14"/>
      <c r="E22" s="15"/>
      <c r="F22" s="15"/>
      <c r="G22" s="15"/>
      <c r="H22" s="16"/>
      <c r="I22" s="11" t="s">
        <v>90</v>
      </c>
      <c r="J22" s="11" t="s">
        <v>276</v>
      </c>
      <c r="K22" s="12"/>
      <c r="L22" s="12"/>
      <c r="M22" s="11" t="s">
        <v>293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x14ac:dyDescent="0.15">
      <c r="A23" s="378" t="s">
        <v>349</v>
      </c>
      <c r="B23" s="378"/>
      <c r="C23" s="378"/>
      <c r="D23" s="378"/>
      <c r="E23" s="378"/>
      <c r="F23" s="378"/>
      <c r="G23" s="378"/>
      <c r="H23" s="378"/>
      <c r="I23" s="378"/>
      <c r="J23" s="37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5" spans="1:24" x14ac:dyDescent="0.15">
      <c r="D25" s="78"/>
      <c r="E25" s="78"/>
      <c r="F25" s="78"/>
      <c r="G25" s="78"/>
      <c r="H25" s="78"/>
    </row>
  </sheetData>
  <mergeCells count="116">
    <mergeCell ref="A23:J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20:A21"/>
    <mergeCell ref="I20:I21"/>
    <mergeCell ref="J20:J21"/>
    <mergeCell ref="K20:K21"/>
    <mergeCell ref="L20:L21"/>
    <mergeCell ref="N18:N19"/>
    <mergeCell ref="O18:O19"/>
    <mergeCell ref="P18:P19"/>
    <mergeCell ref="Q18:Q19"/>
    <mergeCell ref="X16:X17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R16:R17"/>
    <mergeCell ref="S16:S17"/>
    <mergeCell ref="T16:T17"/>
    <mergeCell ref="A14:A17"/>
    <mergeCell ref="T18:T19"/>
    <mergeCell ref="U18:U19"/>
    <mergeCell ref="V18:V19"/>
    <mergeCell ref="W18:W19"/>
    <mergeCell ref="X18:X19"/>
    <mergeCell ref="R18:R19"/>
    <mergeCell ref="S18:S19"/>
    <mergeCell ref="T14:T15"/>
    <mergeCell ref="U14:U15"/>
    <mergeCell ref="V14:V15"/>
    <mergeCell ref="W14:W15"/>
    <mergeCell ref="X14:X15"/>
    <mergeCell ref="I16:I17"/>
    <mergeCell ref="K16:K17"/>
    <mergeCell ref="L16:L17"/>
    <mergeCell ref="M16:M17"/>
    <mergeCell ref="N16:N17"/>
    <mergeCell ref="N14:N15"/>
    <mergeCell ref="O14:O15"/>
    <mergeCell ref="P14:P15"/>
    <mergeCell ref="Q14:Q15"/>
    <mergeCell ref="R14:R15"/>
    <mergeCell ref="S14:S15"/>
    <mergeCell ref="I14:I15"/>
    <mergeCell ref="K14:K15"/>
    <mergeCell ref="L14:L15"/>
    <mergeCell ref="M14:M15"/>
    <mergeCell ref="U16:U17"/>
    <mergeCell ref="V16:V17"/>
    <mergeCell ref="W16:W17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A11:A12"/>
    <mergeCell ref="I11:I12"/>
    <mergeCell ref="J11:J12"/>
    <mergeCell ref="K11:K12"/>
    <mergeCell ref="L11:L12"/>
    <mergeCell ref="N8:N9"/>
    <mergeCell ref="O8:O9"/>
    <mergeCell ref="P8:P9"/>
    <mergeCell ref="Q8:Q9"/>
    <mergeCell ref="D4:F4"/>
    <mergeCell ref="I4:J4"/>
    <mergeCell ref="I5:J5"/>
    <mergeCell ref="O5:X5"/>
    <mergeCell ref="A8:A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</mergeCells>
  <phoneticPr fontId="1"/>
  <hyperlinks>
    <hyperlink ref="Y1" location="目次!A1" display="戻る" xr:uid="{00000000-0004-0000-1800-000000000000}"/>
  </hyperlinks>
  <pageMargins left="0.7" right="0.7" top="0.75" bottom="0.75" header="0.3" footer="0.3"/>
  <pageSetup paperSize="9" scale="8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I25"/>
  <sheetViews>
    <sheetView showGridLines="0" zoomScale="85" zoomScaleNormal="85" workbookViewId="0">
      <selection activeCell="Y1" sqref="Y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8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131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>
        <v>59</v>
      </c>
      <c r="U1" s="287"/>
      <c r="V1" s="2" t="s">
        <v>132</v>
      </c>
      <c r="Y1" s="182" t="s">
        <v>693</v>
      </c>
    </row>
    <row r="2" spans="1:35" ht="22.5" customHeight="1" x14ac:dyDescent="0.15">
      <c r="A2" s="292" t="s">
        <v>11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>
        <v>172</v>
      </c>
      <c r="P2" s="287"/>
      <c r="Q2" s="2" t="s">
        <v>135</v>
      </c>
      <c r="R2" s="294" t="s">
        <v>54</v>
      </c>
      <c r="S2" s="295"/>
      <c r="T2" s="296">
        <f>T1^0.444*O2^0.663*0.008883</f>
        <v>1.6480611263428684</v>
      </c>
      <c r="U2" s="297"/>
      <c r="V2" s="2" t="s">
        <v>136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77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80</v>
      </c>
      <c r="M5" s="11" t="s">
        <v>80</v>
      </c>
      <c r="N5" s="11" t="s">
        <v>158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123</v>
      </c>
      <c r="D7" s="14"/>
      <c r="E7" s="15"/>
      <c r="F7" s="15"/>
      <c r="G7" s="15"/>
      <c r="H7" s="16"/>
      <c r="I7" s="11" t="s">
        <v>89</v>
      </c>
      <c r="J7" s="11" t="s">
        <v>276</v>
      </c>
      <c r="K7" s="11" t="s">
        <v>74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105</v>
      </c>
      <c r="C8" s="26" t="s">
        <v>107</v>
      </c>
      <c r="D8" s="27"/>
      <c r="E8" s="98"/>
      <c r="F8" s="98"/>
      <c r="G8" s="98"/>
      <c r="H8" s="99"/>
      <c r="I8" s="318" t="s">
        <v>89</v>
      </c>
      <c r="J8" s="318" t="s">
        <v>109</v>
      </c>
      <c r="K8" s="318" t="s">
        <v>65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77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11">
        <v>3</v>
      </c>
      <c r="B10" s="12" t="s">
        <v>87</v>
      </c>
      <c r="C10" s="22" t="s">
        <v>123</v>
      </c>
      <c r="D10" s="14"/>
      <c r="E10" s="15"/>
      <c r="F10" s="15"/>
      <c r="G10" s="15"/>
      <c r="H10" s="16"/>
      <c r="I10" s="11" t="s">
        <v>89</v>
      </c>
      <c r="J10" s="11" t="s">
        <v>150</v>
      </c>
      <c r="K10" s="11" t="s">
        <v>80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35" ht="22.5" customHeight="1" x14ac:dyDescent="0.15">
      <c r="A11" s="318">
        <v>4</v>
      </c>
      <c r="B11" s="45" t="s">
        <v>335</v>
      </c>
      <c r="C11" s="26" t="s">
        <v>336</v>
      </c>
      <c r="D11" s="46" t="s">
        <v>114</v>
      </c>
      <c r="E11" s="47">
        <f>6*T1</f>
        <v>354</v>
      </c>
      <c r="F11" s="222" t="s">
        <v>116</v>
      </c>
      <c r="G11" s="222"/>
      <c r="H11" s="48"/>
      <c r="I11" s="318" t="s">
        <v>89</v>
      </c>
      <c r="J11" s="318" t="s">
        <v>91</v>
      </c>
      <c r="K11" s="318" t="s">
        <v>80</v>
      </c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35" ht="22.5" customHeight="1" x14ac:dyDescent="0.15">
      <c r="A12" s="318"/>
      <c r="B12" s="49" t="s">
        <v>87</v>
      </c>
      <c r="C12" s="30" t="s">
        <v>200</v>
      </c>
      <c r="D12" s="50"/>
      <c r="E12" s="51"/>
      <c r="F12" s="51"/>
      <c r="G12" s="51"/>
      <c r="H12" s="100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11">
        <v>5</v>
      </c>
      <c r="B13" s="12" t="s">
        <v>87</v>
      </c>
      <c r="C13" s="22" t="s">
        <v>123</v>
      </c>
      <c r="D13" s="14"/>
      <c r="E13" s="15"/>
      <c r="F13" s="15"/>
      <c r="G13" s="15"/>
      <c r="H13" s="16"/>
      <c r="I13" s="11" t="s">
        <v>89</v>
      </c>
      <c r="J13" s="11" t="s">
        <v>150</v>
      </c>
      <c r="K13" s="11" t="s">
        <v>80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35" ht="22.5" customHeight="1" x14ac:dyDescent="0.15">
      <c r="A14" s="318">
        <v>6</v>
      </c>
      <c r="B14" s="45" t="s">
        <v>281</v>
      </c>
      <c r="C14" s="26" t="s">
        <v>359</v>
      </c>
      <c r="D14" s="46" t="s">
        <v>114</v>
      </c>
      <c r="E14" s="47">
        <f>200*T2</f>
        <v>329.6122252685737</v>
      </c>
      <c r="F14" s="222" t="s">
        <v>116</v>
      </c>
      <c r="G14" s="222"/>
      <c r="H14" s="48"/>
      <c r="I14" s="318" t="s">
        <v>89</v>
      </c>
      <c r="J14" s="109" t="s">
        <v>119</v>
      </c>
      <c r="K14" s="318" t="s">
        <v>80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120</v>
      </c>
      <c r="D15" s="50"/>
      <c r="E15" s="51"/>
      <c r="F15" s="223"/>
      <c r="G15" s="223"/>
      <c r="H15" s="52"/>
      <c r="I15" s="318"/>
      <c r="J15" s="110" t="s">
        <v>867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18"/>
      <c r="B16" s="45" t="s">
        <v>644</v>
      </c>
      <c r="C16" s="26" t="s">
        <v>285</v>
      </c>
      <c r="D16" s="46" t="s">
        <v>114</v>
      </c>
      <c r="E16" s="47">
        <f>85*T2</f>
        <v>140.08519573914381</v>
      </c>
      <c r="F16" s="222" t="s">
        <v>116</v>
      </c>
      <c r="G16" s="222"/>
      <c r="H16" s="48"/>
      <c r="I16" s="318" t="s">
        <v>288</v>
      </c>
      <c r="J16" s="109" t="s">
        <v>119</v>
      </c>
      <c r="K16" s="318" t="s">
        <v>80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22.5" customHeight="1" x14ac:dyDescent="0.15">
      <c r="A17" s="318"/>
      <c r="B17" s="49" t="s">
        <v>147</v>
      </c>
      <c r="C17" s="30" t="s">
        <v>120</v>
      </c>
      <c r="D17" s="50"/>
      <c r="E17" s="51"/>
      <c r="F17" s="223"/>
      <c r="G17" s="223"/>
      <c r="H17" s="52"/>
      <c r="I17" s="318"/>
      <c r="J17" s="110" t="s">
        <v>866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22.5" customHeight="1" x14ac:dyDescent="0.15">
      <c r="A18" s="302">
        <v>7</v>
      </c>
      <c r="B18" s="37" t="s">
        <v>289</v>
      </c>
      <c r="C18" s="18" t="s">
        <v>290</v>
      </c>
      <c r="D18" s="38" t="s">
        <v>114</v>
      </c>
      <c r="E18" s="39">
        <f>400*T2</f>
        <v>659.22445053714739</v>
      </c>
      <c r="F18" s="220" t="s">
        <v>116</v>
      </c>
      <c r="G18" s="220"/>
      <c r="H18" s="40"/>
      <c r="I18" s="302" t="s">
        <v>89</v>
      </c>
      <c r="J18" s="302" t="s">
        <v>276</v>
      </c>
      <c r="K18" s="302" t="s">
        <v>80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</row>
    <row r="19" spans="1:24" ht="22.5" customHeight="1" x14ac:dyDescent="0.15">
      <c r="A19" s="302"/>
      <c r="B19" s="41" t="s">
        <v>87</v>
      </c>
      <c r="C19" s="21" t="s">
        <v>123</v>
      </c>
      <c r="D19" s="53"/>
      <c r="E19" s="54"/>
      <c r="F19" s="221"/>
      <c r="G19" s="221"/>
      <c r="H19" s="55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1:24" ht="22.5" customHeight="1" x14ac:dyDescent="0.15">
      <c r="A20" s="318">
        <v>8</v>
      </c>
      <c r="B20" s="45" t="s">
        <v>289</v>
      </c>
      <c r="C20" s="26" t="s">
        <v>368</v>
      </c>
      <c r="D20" s="46" t="s">
        <v>114</v>
      </c>
      <c r="E20" s="47">
        <f>2400*T2</f>
        <v>3955.3467032228841</v>
      </c>
      <c r="F20" s="228" t="s">
        <v>792</v>
      </c>
      <c r="G20" s="234" t="s">
        <v>791</v>
      </c>
      <c r="H20" s="229" t="s">
        <v>793</v>
      </c>
      <c r="I20" s="318" t="s">
        <v>89</v>
      </c>
      <c r="J20" s="318" t="s">
        <v>369</v>
      </c>
      <c r="K20" s="318" t="s">
        <v>80</v>
      </c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4" ht="22.5" customHeight="1" x14ac:dyDescent="0.15">
      <c r="A21" s="318"/>
      <c r="B21" s="49" t="s">
        <v>87</v>
      </c>
      <c r="C21" s="30" t="s">
        <v>299</v>
      </c>
      <c r="D21" s="116" t="s">
        <v>114</v>
      </c>
      <c r="E21" s="116" t="e">
        <f>100-G20/50</f>
        <v>#VALUE!</v>
      </c>
      <c r="F21" s="230" t="s">
        <v>714</v>
      </c>
      <c r="G21" s="51"/>
      <c r="H21" s="100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</row>
    <row r="22" spans="1:24" s="19" customFormat="1" ht="22.5" customHeight="1" x14ac:dyDescent="0.15">
      <c r="A22" s="11">
        <v>9</v>
      </c>
      <c r="B22" s="9" t="s">
        <v>87</v>
      </c>
      <c r="C22" s="22" t="s">
        <v>123</v>
      </c>
      <c r="D22" s="14"/>
      <c r="E22" s="15"/>
      <c r="F22" s="15"/>
      <c r="G22" s="15"/>
      <c r="H22" s="16"/>
      <c r="I22" s="11" t="s">
        <v>89</v>
      </c>
      <c r="J22" s="11" t="s">
        <v>276</v>
      </c>
      <c r="K22" s="12"/>
      <c r="L22" s="12"/>
      <c r="M22" s="11" t="s">
        <v>80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x14ac:dyDescent="0.15">
      <c r="A23" s="378" t="s">
        <v>349</v>
      </c>
      <c r="B23" s="378"/>
      <c r="C23" s="378"/>
      <c r="D23" s="378"/>
      <c r="E23" s="378"/>
      <c r="F23" s="378"/>
      <c r="G23" s="378"/>
      <c r="H23" s="378"/>
      <c r="I23" s="378"/>
      <c r="J23" s="37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5" spans="1:24" x14ac:dyDescent="0.15">
      <c r="D25" s="78"/>
      <c r="E25" s="78"/>
      <c r="F25" s="78"/>
      <c r="G25" s="78"/>
      <c r="H25" s="78"/>
    </row>
  </sheetData>
  <mergeCells count="116"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D4:F4"/>
    <mergeCell ref="I4:J4"/>
    <mergeCell ref="I5:J5"/>
    <mergeCell ref="O5:X5"/>
    <mergeCell ref="A8:A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A11:A12"/>
    <mergeCell ref="I11:I12"/>
    <mergeCell ref="J11:J12"/>
    <mergeCell ref="K11:K12"/>
    <mergeCell ref="L11:L12"/>
    <mergeCell ref="N8:N9"/>
    <mergeCell ref="O8:O9"/>
    <mergeCell ref="P8:P9"/>
    <mergeCell ref="Q8:Q9"/>
    <mergeCell ref="N18:N19"/>
    <mergeCell ref="W16:W17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T14:T15"/>
    <mergeCell ref="U14:U15"/>
    <mergeCell ref="V14:V15"/>
    <mergeCell ref="W14:W15"/>
    <mergeCell ref="X14:X15"/>
    <mergeCell ref="R14:R15"/>
    <mergeCell ref="S14:S15"/>
    <mergeCell ref="U16:U17"/>
    <mergeCell ref="V16:V17"/>
    <mergeCell ref="O18:O19"/>
    <mergeCell ref="K16:K17"/>
    <mergeCell ref="L16:L17"/>
    <mergeCell ref="M16:M17"/>
    <mergeCell ref="N16:N17"/>
    <mergeCell ref="N14:N15"/>
    <mergeCell ref="O14:O15"/>
    <mergeCell ref="P14:P15"/>
    <mergeCell ref="Q14:Q15"/>
    <mergeCell ref="I14:I15"/>
    <mergeCell ref="K14:K15"/>
    <mergeCell ref="L14:L15"/>
    <mergeCell ref="M14:M15"/>
    <mergeCell ref="P18:P19"/>
    <mergeCell ref="Q18:Q19"/>
    <mergeCell ref="X16:X17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R16:R17"/>
    <mergeCell ref="S16:S17"/>
    <mergeCell ref="T16:T17"/>
    <mergeCell ref="A14:A17"/>
    <mergeCell ref="T18:T19"/>
    <mergeCell ref="U18:U19"/>
    <mergeCell ref="V18:V19"/>
    <mergeCell ref="W18:W19"/>
    <mergeCell ref="X18:X19"/>
    <mergeCell ref="R18:R19"/>
    <mergeCell ref="S18:S19"/>
    <mergeCell ref="I16:I17"/>
    <mergeCell ref="A23:J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20:A21"/>
    <mergeCell ref="I20:I21"/>
    <mergeCell ref="J20:J21"/>
    <mergeCell ref="K20:K21"/>
    <mergeCell ref="L20:L21"/>
  </mergeCells>
  <phoneticPr fontId="1"/>
  <hyperlinks>
    <hyperlink ref="Y1" location="目次!A1" display="戻る" xr:uid="{00000000-0004-0000-1900-000000000000}"/>
  </hyperlinks>
  <pageMargins left="0.7" right="0.7" top="0.75" bottom="0.75" header="0.3" footer="0.3"/>
  <pageSetup paperSize="9" scale="8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G35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350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292" t="s">
        <v>737</v>
      </c>
      <c r="B2" s="292"/>
      <c r="C2" s="292" t="s">
        <v>206</v>
      </c>
      <c r="D2" s="292"/>
      <c r="E2" s="292"/>
      <c r="F2" s="292"/>
      <c r="G2" s="293"/>
      <c r="H2" s="60" t="s">
        <v>134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B5" s="360" t="s">
        <v>255</v>
      </c>
      <c r="C5" s="339" t="s">
        <v>795</v>
      </c>
      <c r="D5" s="340"/>
      <c r="E5" s="340"/>
      <c r="F5" s="341"/>
      <c r="G5" s="291" t="s">
        <v>805</v>
      </c>
      <c r="H5" s="292"/>
      <c r="I5" s="363" t="s">
        <v>65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283" t="s">
        <v>139</v>
      </c>
      <c r="X5" s="368"/>
      <c r="Y5" s="368"/>
      <c r="Z5" s="369"/>
      <c r="AA5" s="375"/>
      <c r="AB5" s="375"/>
      <c r="AC5" s="375"/>
    </row>
    <row r="6" spans="1:33" ht="22.5" customHeight="1" x14ac:dyDescent="0.15">
      <c r="B6" s="361"/>
      <c r="C6" s="342" t="s">
        <v>796</v>
      </c>
      <c r="D6" s="343"/>
      <c r="E6" s="343"/>
      <c r="F6" s="344"/>
      <c r="G6" s="292"/>
      <c r="H6" s="292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282"/>
      <c r="X6" s="370"/>
      <c r="Y6" s="370"/>
      <c r="Z6" s="371"/>
      <c r="AA6" s="376"/>
      <c r="AB6" s="376"/>
      <c r="AC6" s="376"/>
    </row>
    <row r="7" spans="1:33" ht="22.5" customHeight="1" x14ac:dyDescent="0.15">
      <c r="B7" s="361"/>
      <c r="C7" s="342" t="s">
        <v>797</v>
      </c>
      <c r="D7" s="343"/>
      <c r="E7" s="343"/>
      <c r="F7" s="344"/>
      <c r="G7" s="292"/>
      <c r="H7" s="292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282"/>
      <c r="X7" s="370"/>
      <c r="Y7" s="370"/>
      <c r="Z7" s="371"/>
      <c r="AA7" s="376"/>
      <c r="AB7" s="376"/>
      <c r="AC7" s="376"/>
    </row>
    <row r="8" spans="1:33" ht="22.5" customHeight="1" x14ac:dyDescent="0.15">
      <c r="B8" s="362"/>
      <c r="C8" s="345" t="s">
        <v>798</v>
      </c>
      <c r="D8" s="346"/>
      <c r="E8" s="346"/>
      <c r="F8" s="347"/>
      <c r="G8" s="292"/>
      <c r="H8" s="292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72"/>
      <c r="X8" s="373"/>
      <c r="Y8" s="373"/>
      <c r="Z8" s="374"/>
      <c r="AA8" s="377"/>
      <c r="AB8" s="377"/>
      <c r="AC8" s="377"/>
    </row>
    <row r="9" spans="1:33" ht="22.5" customHeight="1" x14ac:dyDescent="0.15">
      <c r="B9" s="62" t="s">
        <v>76</v>
      </c>
      <c r="C9" s="63" t="s">
        <v>78</v>
      </c>
      <c r="D9" s="366"/>
      <c r="E9" s="366"/>
      <c r="F9" s="367"/>
      <c r="G9" s="292" t="s">
        <v>79</v>
      </c>
      <c r="H9" s="292"/>
      <c r="I9" s="64"/>
      <c r="J9" s="60" t="s">
        <v>65</v>
      </c>
      <c r="K9" s="60" t="s">
        <v>169</v>
      </c>
      <c r="L9" s="60" t="s">
        <v>256</v>
      </c>
      <c r="M9" s="290" t="s">
        <v>141</v>
      </c>
      <c r="N9" s="290"/>
      <c r="O9" s="290"/>
      <c r="P9" s="290"/>
      <c r="Q9" s="290"/>
      <c r="R9" s="290"/>
      <c r="S9" s="290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33" ht="22.5" customHeight="1" x14ac:dyDescent="0.15">
      <c r="A10" s="1" t="s">
        <v>83</v>
      </c>
      <c r="B10" s="1" t="s">
        <v>57</v>
      </c>
      <c r="C10" s="61" t="s">
        <v>58</v>
      </c>
      <c r="D10" s="303"/>
      <c r="E10" s="303"/>
      <c r="F10" s="304"/>
      <c r="G10" s="1" t="s">
        <v>389</v>
      </c>
      <c r="H10" s="1" t="s">
        <v>85</v>
      </c>
      <c r="I10" s="1">
        <v>1</v>
      </c>
      <c r="J10" s="1">
        <v>2</v>
      </c>
      <c r="K10" s="1">
        <v>3</v>
      </c>
      <c r="L10" s="1">
        <v>4</v>
      </c>
      <c r="M10" s="1">
        <v>5</v>
      </c>
      <c r="N10" s="1">
        <v>6</v>
      </c>
      <c r="O10" s="1">
        <v>7</v>
      </c>
      <c r="P10" s="1">
        <v>8</v>
      </c>
      <c r="Q10" s="1">
        <v>9</v>
      </c>
      <c r="R10" s="1">
        <v>10</v>
      </c>
      <c r="S10" s="1">
        <v>11</v>
      </c>
      <c r="T10" s="1">
        <v>12</v>
      </c>
      <c r="U10" s="1">
        <v>13</v>
      </c>
      <c r="V10" s="1">
        <v>14</v>
      </c>
      <c r="W10" s="1">
        <v>15</v>
      </c>
      <c r="X10" s="1">
        <v>16</v>
      </c>
      <c r="Y10" s="1">
        <v>17</v>
      </c>
      <c r="Z10" s="1">
        <v>18</v>
      </c>
      <c r="AA10" s="1">
        <v>19</v>
      </c>
      <c r="AB10" s="1">
        <v>20</v>
      </c>
      <c r="AC10" s="1">
        <v>21</v>
      </c>
    </row>
    <row r="11" spans="1:33" ht="22.5" customHeight="1" x14ac:dyDescent="0.15">
      <c r="A11" s="292">
        <v>1</v>
      </c>
      <c r="B11" s="65" t="s">
        <v>105</v>
      </c>
      <c r="C11" s="66" t="s">
        <v>143</v>
      </c>
      <c r="D11" s="314"/>
      <c r="E11" s="314"/>
      <c r="F11" s="315"/>
      <c r="G11" s="292" t="s">
        <v>90</v>
      </c>
      <c r="H11" s="292" t="s">
        <v>109</v>
      </c>
      <c r="I11" s="292" t="s">
        <v>390</v>
      </c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</row>
    <row r="12" spans="1:33" ht="22.5" customHeight="1" x14ac:dyDescent="0.15">
      <c r="A12" s="292"/>
      <c r="B12" s="67" t="s">
        <v>182</v>
      </c>
      <c r="C12" s="68" t="s">
        <v>260</v>
      </c>
      <c r="D12" s="316"/>
      <c r="E12" s="316"/>
      <c r="F12" s="317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</row>
    <row r="13" spans="1:33" ht="22.5" customHeight="1" x14ac:dyDescent="0.15">
      <c r="A13" s="326">
        <v>2</v>
      </c>
      <c r="B13" s="69" t="s">
        <v>644</v>
      </c>
      <c r="C13" s="70" t="s">
        <v>391</v>
      </c>
      <c r="D13" s="46" t="s">
        <v>291</v>
      </c>
      <c r="E13" s="47" t="e">
        <f>130*R2</f>
        <v>#VALUE!</v>
      </c>
      <c r="F13" s="48" t="s">
        <v>146</v>
      </c>
      <c r="G13" s="326" t="s">
        <v>101</v>
      </c>
      <c r="H13" s="326" t="s">
        <v>119</v>
      </c>
      <c r="I13" s="326" t="s">
        <v>74</v>
      </c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</row>
    <row r="14" spans="1:33" ht="22.5" customHeight="1" x14ac:dyDescent="0.15">
      <c r="A14" s="326"/>
      <c r="B14" s="71" t="s">
        <v>147</v>
      </c>
      <c r="C14" s="72" t="s">
        <v>392</v>
      </c>
      <c r="D14" s="31"/>
      <c r="E14" s="31"/>
      <c r="F14" s="32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</row>
    <row r="15" spans="1:33" ht="22.5" customHeight="1" x14ac:dyDescent="0.15">
      <c r="A15" s="60">
        <v>3</v>
      </c>
      <c r="B15" s="62" t="s">
        <v>87</v>
      </c>
      <c r="C15" s="63" t="s">
        <v>123</v>
      </c>
      <c r="D15" s="327"/>
      <c r="E15" s="327"/>
      <c r="F15" s="328"/>
      <c r="G15" s="60" t="s">
        <v>101</v>
      </c>
      <c r="H15" s="60" t="s">
        <v>150</v>
      </c>
      <c r="I15" s="60" t="s">
        <v>126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x14ac:dyDescent="0.1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/>
      <c r="E23"/>
      <c r="F23"/>
    </row>
    <row r="24" spans="4:6" x14ac:dyDescent="0.15">
      <c r="D24"/>
      <c r="E24"/>
      <c r="F24"/>
    </row>
    <row r="25" spans="4:6" x14ac:dyDescent="0.15">
      <c r="D25" s="325"/>
      <c r="E25" s="325"/>
      <c r="F25" s="325"/>
    </row>
    <row r="34" spans="4:6" x14ac:dyDescent="0.15">
      <c r="D34" s="5"/>
      <c r="E34" s="5"/>
      <c r="F34" s="5"/>
    </row>
    <row r="35" spans="4:6" x14ac:dyDescent="0.15">
      <c r="D35" s="5"/>
      <c r="E35" s="5"/>
      <c r="F35" s="5"/>
    </row>
  </sheetData>
  <mergeCells count="94">
    <mergeCell ref="AB5:AB8"/>
    <mergeCell ref="AC5:AC8"/>
    <mergeCell ref="C6:F6"/>
    <mergeCell ref="C7:F7"/>
    <mergeCell ref="C8:F8"/>
    <mergeCell ref="T5:T8"/>
    <mergeCell ref="U5:U8"/>
    <mergeCell ref="V5:V8"/>
    <mergeCell ref="W5:Z8"/>
    <mergeCell ref="AA5:AA8"/>
    <mergeCell ref="O5:O8"/>
    <mergeCell ref="P5:P8"/>
    <mergeCell ref="Q5:Q8"/>
    <mergeCell ref="R5:R8"/>
    <mergeCell ref="S5:S8"/>
    <mergeCell ref="Z13:Z14"/>
    <mergeCell ref="AA13:AA14"/>
    <mergeCell ref="AB13:AB14"/>
    <mergeCell ref="AC13:AC14"/>
    <mergeCell ref="D15:F15"/>
    <mergeCell ref="X13:X14"/>
    <mergeCell ref="Y13:Y14"/>
    <mergeCell ref="D25:F25"/>
    <mergeCell ref="T13:T14"/>
    <mergeCell ref="U13:U14"/>
    <mergeCell ref="V13:V14"/>
    <mergeCell ref="W13:W14"/>
    <mergeCell ref="N13:N14"/>
    <mergeCell ref="O13:O14"/>
    <mergeCell ref="P13:P14"/>
    <mergeCell ref="Q13:Q14"/>
    <mergeCell ref="R13:R14"/>
    <mergeCell ref="S13:S14"/>
    <mergeCell ref="AB11:AB12"/>
    <mergeCell ref="AC11:AC12"/>
    <mergeCell ref="A13:A14"/>
    <mergeCell ref="G13:G14"/>
    <mergeCell ref="H13:H14"/>
    <mergeCell ref="I13:I14"/>
    <mergeCell ref="J13:J14"/>
    <mergeCell ref="K13:K14"/>
    <mergeCell ref="L13:L14"/>
    <mergeCell ref="M13:M14"/>
    <mergeCell ref="V11:V12"/>
    <mergeCell ref="W11:W12"/>
    <mergeCell ref="X11:X12"/>
    <mergeCell ref="Y11:Y12"/>
    <mergeCell ref="Z11:Z12"/>
    <mergeCell ref="AA11:AA12"/>
    <mergeCell ref="A11:A12"/>
    <mergeCell ref="D11:F12"/>
    <mergeCell ref="G11:G12"/>
    <mergeCell ref="H11:H12"/>
    <mergeCell ref="U11:U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I11:I12"/>
    <mergeCell ref="D4:F4"/>
    <mergeCell ref="G4:H4"/>
    <mergeCell ref="D10:F10"/>
    <mergeCell ref="C5:F5"/>
    <mergeCell ref="G5:H8"/>
    <mergeCell ref="I5:I8"/>
    <mergeCell ref="D9:F9"/>
    <mergeCell ref="G9:H9"/>
    <mergeCell ref="M9:S9"/>
    <mergeCell ref="A2:B2"/>
    <mergeCell ref="C2:G2"/>
    <mergeCell ref="K2:L2"/>
    <mergeCell ref="M2:N2"/>
    <mergeCell ref="P2:Q2"/>
    <mergeCell ref="R2:S2"/>
    <mergeCell ref="B5:B8"/>
    <mergeCell ref="J5:J8"/>
    <mergeCell ref="K5:K8"/>
    <mergeCell ref="L5:L8"/>
    <mergeCell ref="M5:M8"/>
    <mergeCell ref="N5:N8"/>
    <mergeCell ref="V1:W1"/>
    <mergeCell ref="R1:S1"/>
    <mergeCell ref="A1:B1"/>
    <mergeCell ref="C1:G1"/>
    <mergeCell ref="K1:L1"/>
    <mergeCell ref="M1:N1"/>
    <mergeCell ref="P1:Q1"/>
  </mergeCells>
  <phoneticPr fontId="1"/>
  <hyperlinks>
    <hyperlink ref="V1" location="目次!A1" display="戻る" xr:uid="{00000000-0004-0000-1A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G37"/>
  <sheetViews>
    <sheetView showGridLines="0" zoomScale="85" zoomScaleNormal="85" workbookViewId="0">
      <selection sqref="A1:B1"/>
    </sheetView>
  </sheetViews>
  <sheetFormatPr defaultColWidth="9.125" defaultRowHeight="13.5" x14ac:dyDescent="0.15"/>
  <cols>
    <col min="1" max="1" width="7.125" style="4" bestFit="1" customWidth="1"/>
    <col min="2" max="2" width="16.375" style="4" bestFit="1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75" style="4" customWidth="1"/>
    <col min="9" max="29" width="4.375" style="4" customWidth="1"/>
    <col min="30" max="16384" width="9.125" style="4"/>
  </cols>
  <sheetData>
    <row r="1" spans="1:33" ht="22.5" customHeight="1" x14ac:dyDescent="0.15">
      <c r="A1" s="331" t="s">
        <v>39</v>
      </c>
      <c r="B1" s="331"/>
      <c r="C1" s="331" t="s">
        <v>393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302" t="s">
        <v>394</v>
      </c>
      <c r="B2" s="302"/>
      <c r="C2" s="302" t="s">
        <v>206</v>
      </c>
      <c r="D2" s="302"/>
      <c r="E2" s="302"/>
      <c r="F2" s="302"/>
      <c r="G2" s="334"/>
      <c r="H2" s="11" t="s">
        <v>134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B4" s="74" t="s">
        <v>57</v>
      </c>
      <c r="C4" s="76" t="s">
        <v>58</v>
      </c>
      <c r="D4" s="288" t="s">
        <v>59</v>
      </c>
      <c r="E4" s="288"/>
      <c r="F4" s="289"/>
      <c r="G4" s="331" t="s">
        <v>60</v>
      </c>
      <c r="H4" s="331"/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</row>
    <row r="5" spans="1:33" customFormat="1" ht="22.5" customHeight="1" x14ac:dyDescent="0.15">
      <c r="B5" s="360" t="s">
        <v>255</v>
      </c>
      <c r="C5" s="339" t="s">
        <v>795</v>
      </c>
      <c r="D5" s="340"/>
      <c r="E5" s="340"/>
      <c r="F5" s="341"/>
      <c r="G5" s="291" t="s">
        <v>805</v>
      </c>
      <c r="H5" s="292"/>
      <c r="I5" s="363" t="s">
        <v>65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283" t="s">
        <v>139</v>
      </c>
      <c r="X5" s="368"/>
      <c r="Y5" s="368"/>
      <c r="Z5" s="369"/>
      <c r="AA5" s="375"/>
      <c r="AB5" s="375"/>
      <c r="AC5" s="375"/>
    </row>
    <row r="6" spans="1:33" customFormat="1" ht="22.5" customHeight="1" x14ac:dyDescent="0.15">
      <c r="B6" s="361"/>
      <c r="C6" s="342" t="s">
        <v>796</v>
      </c>
      <c r="D6" s="343"/>
      <c r="E6" s="343"/>
      <c r="F6" s="344"/>
      <c r="G6" s="292"/>
      <c r="H6" s="292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282"/>
      <c r="X6" s="370"/>
      <c r="Y6" s="370"/>
      <c r="Z6" s="371"/>
      <c r="AA6" s="376"/>
      <c r="AB6" s="376"/>
      <c r="AC6" s="376"/>
    </row>
    <row r="7" spans="1:33" customFormat="1" ht="22.5" customHeight="1" x14ac:dyDescent="0.15">
      <c r="B7" s="361"/>
      <c r="C7" s="342" t="s">
        <v>797</v>
      </c>
      <c r="D7" s="343"/>
      <c r="E7" s="343"/>
      <c r="F7" s="344"/>
      <c r="G7" s="292"/>
      <c r="H7" s="292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282"/>
      <c r="X7" s="370"/>
      <c r="Y7" s="370"/>
      <c r="Z7" s="371"/>
      <c r="AA7" s="376"/>
      <c r="AB7" s="376"/>
      <c r="AC7" s="376"/>
    </row>
    <row r="8" spans="1:33" customFormat="1" ht="22.5" customHeight="1" x14ac:dyDescent="0.15">
      <c r="B8" s="362"/>
      <c r="C8" s="345" t="s">
        <v>798</v>
      </c>
      <c r="D8" s="346"/>
      <c r="E8" s="346"/>
      <c r="F8" s="347"/>
      <c r="G8" s="292"/>
      <c r="H8" s="292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72"/>
      <c r="X8" s="373"/>
      <c r="Y8" s="373"/>
      <c r="Z8" s="374"/>
      <c r="AA8" s="377"/>
      <c r="AB8" s="377"/>
      <c r="AC8" s="377"/>
    </row>
    <row r="9" spans="1:33" ht="22.5" customHeight="1" x14ac:dyDescent="0.15">
      <c r="B9" s="12" t="s">
        <v>157</v>
      </c>
      <c r="C9" s="22" t="s">
        <v>78</v>
      </c>
      <c r="D9" s="366"/>
      <c r="E9" s="366"/>
      <c r="F9" s="367"/>
      <c r="G9" s="302" t="s">
        <v>79</v>
      </c>
      <c r="H9" s="302"/>
      <c r="I9" s="77"/>
      <c r="J9" s="11" t="s">
        <v>151</v>
      </c>
      <c r="K9" s="11" t="s">
        <v>102</v>
      </c>
      <c r="L9" s="11" t="s">
        <v>159</v>
      </c>
      <c r="M9" s="329" t="s">
        <v>141</v>
      </c>
      <c r="N9" s="329"/>
      <c r="O9" s="329"/>
      <c r="P9" s="329"/>
      <c r="Q9" s="329"/>
      <c r="R9" s="329"/>
      <c r="S9" s="329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33" ht="22.5" customHeight="1" x14ac:dyDescent="0.15">
      <c r="A10" s="74" t="s">
        <v>83</v>
      </c>
      <c r="B10" s="74" t="s">
        <v>57</v>
      </c>
      <c r="C10" s="76" t="s">
        <v>58</v>
      </c>
      <c r="D10" s="303"/>
      <c r="E10" s="303"/>
      <c r="F10" s="304"/>
      <c r="G10" s="74" t="s">
        <v>161</v>
      </c>
      <c r="H10" s="74" t="s">
        <v>85</v>
      </c>
      <c r="I10" s="74">
        <v>1</v>
      </c>
      <c r="J10" s="74">
        <v>2</v>
      </c>
      <c r="K10" s="74">
        <v>3</v>
      </c>
      <c r="L10" s="74">
        <v>4</v>
      </c>
      <c r="M10" s="74">
        <v>5</v>
      </c>
      <c r="N10" s="74">
        <v>6</v>
      </c>
      <c r="O10" s="74">
        <v>7</v>
      </c>
      <c r="P10" s="74">
        <v>8</v>
      </c>
      <c r="Q10" s="74">
        <v>9</v>
      </c>
      <c r="R10" s="74">
        <v>10</v>
      </c>
      <c r="S10" s="74">
        <v>11</v>
      </c>
      <c r="T10" s="74">
        <v>12</v>
      </c>
      <c r="U10" s="74">
        <v>13</v>
      </c>
      <c r="V10" s="74">
        <v>14</v>
      </c>
      <c r="W10" s="74">
        <v>15</v>
      </c>
      <c r="X10" s="74">
        <v>16</v>
      </c>
      <c r="Y10" s="74">
        <v>17</v>
      </c>
      <c r="Z10" s="74">
        <v>18</v>
      </c>
      <c r="AA10" s="74">
        <v>19</v>
      </c>
      <c r="AB10" s="74">
        <v>20</v>
      </c>
      <c r="AC10" s="74">
        <v>21</v>
      </c>
    </row>
    <row r="11" spans="1:33" ht="22.5" customHeight="1" x14ac:dyDescent="0.15">
      <c r="A11" s="302">
        <v>1</v>
      </c>
      <c r="B11" s="37" t="s">
        <v>142</v>
      </c>
      <c r="C11" s="18" t="s">
        <v>143</v>
      </c>
      <c r="D11" s="112"/>
      <c r="E11" s="112"/>
      <c r="F11" s="113"/>
      <c r="G11" s="302" t="s">
        <v>90</v>
      </c>
      <c r="H11" s="302" t="s">
        <v>109</v>
      </c>
      <c r="I11" s="302" t="s">
        <v>74</v>
      </c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1:33" ht="22.5" customHeight="1" x14ac:dyDescent="0.15">
      <c r="A12" s="302"/>
      <c r="B12" s="41" t="s">
        <v>77</v>
      </c>
      <c r="C12" s="21" t="s">
        <v>145</v>
      </c>
      <c r="D12" s="114"/>
      <c r="E12" s="114"/>
      <c r="F12" s="115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</row>
    <row r="13" spans="1:33" ht="22.5" customHeight="1" x14ac:dyDescent="0.15">
      <c r="A13" s="318">
        <v>2</v>
      </c>
      <c r="B13" s="45" t="s">
        <v>395</v>
      </c>
      <c r="C13" s="26" t="s">
        <v>396</v>
      </c>
      <c r="D13" s="46" t="s">
        <v>312</v>
      </c>
      <c r="E13" s="47" t="e">
        <f>7.5*R1</f>
        <v>#VALUE!</v>
      </c>
      <c r="F13" s="48" t="s">
        <v>117</v>
      </c>
      <c r="G13" s="318" t="s">
        <v>101</v>
      </c>
      <c r="H13" s="109" t="s">
        <v>168</v>
      </c>
      <c r="I13" s="318" t="s">
        <v>74</v>
      </c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</row>
    <row r="14" spans="1:33" ht="22.5" customHeight="1" x14ac:dyDescent="0.15">
      <c r="A14" s="318"/>
      <c r="B14" s="49" t="s">
        <v>87</v>
      </c>
      <c r="C14" s="30" t="s">
        <v>201</v>
      </c>
      <c r="D14" s="116"/>
      <c r="E14" s="117"/>
      <c r="F14" s="118"/>
      <c r="G14" s="318"/>
      <c r="H14" s="110" t="s">
        <v>309</v>
      </c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</row>
    <row r="15" spans="1:33" ht="22.5" customHeight="1" x14ac:dyDescent="0.15">
      <c r="A15" s="302">
        <v>3</v>
      </c>
      <c r="B15" s="37" t="s">
        <v>644</v>
      </c>
      <c r="C15" s="18" t="s">
        <v>397</v>
      </c>
      <c r="D15" s="38" t="s">
        <v>115</v>
      </c>
      <c r="E15" s="39" t="e">
        <f>130*R2</f>
        <v>#VALUE!</v>
      </c>
      <c r="F15" s="40" t="s">
        <v>167</v>
      </c>
      <c r="G15" s="302" t="s">
        <v>90</v>
      </c>
      <c r="H15" s="302" t="s">
        <v>119</v>
      </c>
      <c r="I15" s="302" t="s">
        <v>102</v>
      </c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</row>
    <row r="16" spans="1:33" ht="22.5" customHeight="1" x14ac:dyDescent="0.15">
      <c r="A16" s="302"/>
      <c r="B16" s="41" t="s">
        <v>147</v>
      </c>
      <c r="C16" s="21" t="s">
        <v>171</v>
      </c>
      <c r="D16" s="119"/>
      <c r="E16" s="119"/>
      <c r="F16" s="120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</row>
    <row r="17" spans="1:29" ht="22.5" customHeight="1" x14ac:dyDescent="0.15">
      <c r="A17" s="33">
        <v>4</v>
      </c>
      <c r="B17" s="36" t="s">
        <v>87</v>
      </c>
      <c r="C17" s="35" t="s">
        <v>149</v>
      </c>
      <c r="D17" s="381"/>
      <c r="E17" s="381"/>
      <c r="F17" s="382"/>
      <c r="G17" s="33" t="s">
        <v>101</v>
      </c>
      <c r="H17" s="33" t="s">
        <v>150</v>
      </c>
      <c r="I17" s="33" t="s">
        <v>102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x14ac:dyDescent="0.15">
      <c r="D18"/>
      <c r="E18"/>
      <c r="F18"/>
    </row>
    <row r="19" spans="1:29" x14ac:dyDescent="0.15">
      <c r="D19"/>
      <c r="E19"/>
      <c r="F19"/>
    </row>
    <row r="20" spans="1:29" x14ac:dyDescent="0.15">
      <c r="D20"/>
      <c r="E20"/>
      <c r="F20"/>
    </row>
    <row r="21" spans="1:29" x14ac:dyDescent="0.15">
      <c r="D21"/>
      <c r="E21"/>
      <c r="F21"/>
    </row>
    <row r="22" spans="1:29" x14ac:dyDescent="0.15">
      <c r="D22"/>
      <c r="E22"/>
      <c r="F22"/>
    </row>
    <row r="23" spans="1:29" x14ac:dyDescent="0.15">
      <c r="D23"/>
      <c r="E23"/>
      <c r="F23"/>
    </row>
    <row r="24" spans="1:29" x14ac:dyDescent="0.15">
      <c r="D24"/>
      <c r="E24"/>
      <c r="F24"/>
    </row>
    <row r="25" spans="1:29" x14ac:dyDescent="0.15">
      <c r="D25"/>
      <c r="E25"/>
      <c r="F25"/>
    </row>
    <row r="26" spans="1:29" x14ac:dyDescent="0.15">
      <c r="D26"/>
      <c r="E26"/>
      <c r="F26"/>
    </row>
    <row r="27" spans="1:29" x14ac:dyDescent="0.15">
      <c r="D27" s="325"/>
      <c r="E27" s="325"/>
      <c r="F27" s="325"/>
    </row>
    <row r="36" spans="4:6" x14ac:dyDescent="0.15">
      <c r="D36" s="5"/>
      <c r="E36" s="5"/>
      <c r="F36" s="5"/>
    </row>
    <row r="37" spans="4:6" x14ac:dyDescent="0.15">
      <c r="D37" s="5"/>
      <c r="E37" s="5"/>
      <c r="F37" s="5"/>
    </row>
  </sheetData>
  <mergeCells count="116">
    <mergeCell ref="AB5:AB8"/>
    <mergeCell ref="AC5:AC8"/>
    <mergeCell ref="C6:F6"/>
    <mergeCell ref="C7:F7"/>
    <mergeCell ref="C8:F8"/>
    <mergeCell ref="T5:T8"/>
    <mergeCell ref="U5:U8"/>
    <mergeCell ref="V5:V8"/>
    <mergeCell ref="W5:Z8"/>
    <mergeCell ref="AA5:AA8"/>
    <mergeCell ref="Q5:Q8"/>
    <mergeCell ref="R5:R8"/>
    <mergeCell ref="S5:S8"/>
    <mergeCell ref="K5:K8"/>
    <mergeCell ref="L5:L8"/>
    <mergeCell ref="M5:M8"/>
    <mergeCell ref="N5:N8"/>
    <mergeCell ref="O5:O8"/>
    <mergeCell ref="P5:P8"/>
    <mergeCell ref="B5:B8"/>
    <mergeCell ref="C5:F5"/>
    <mergeCell ref="G5:H8"/>
    <mergeCell ref="I5:I8"/>
    <mergeCell ref="J5:J8"/>
    <mergeCell ref="Z15:Z16"/>
    <mergeCell ref="AA15:AA16"/>
    <mergeCell ref="AB15:AB16"/>
    <mergeCell ref="AC15:AC16"/>
    <mergeCell ref="AB13:AB14"/>
    <mergeCell ref="AC13:AC14"/>
    <mergeCell ref="W13:W14"/>
    <mergeCell ref="X13:X14"/>
    <mergeCell ref="Y13:Y14"/>
    <mergeCell ref="Z13:Z14"/>
    <mergeCell ref="AA13:AA14"/>
    <mergeCell ref="AC11:AC12"/>
    <mergeCell ref="W11:W12"/>
    <mergeCell ref="X11:X12"/>
    <mergeCell ref="Y11:Y12"/>
    <mergeCell ref="Z11:Z12"/>
    <mergeCell ref="AA11:AA12"/>
    <mergeCell ref="AB11:AB12"/>
    <mergeCell ref="Q11:Q12"/>
    <mergeCell ref="D17:F17"/>
    <mergeCell ref="X15:X16"/>
    <mergeCell ref="Y15:Y16"/>
    <mergeCell ref="D27:F27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V13:V14"/>
    <mergeCell ref="P13:P14"/>
    <mergeCell ref="Q13:Q14"/>
    <mergeCell ref="R13:R14"/>
    <mergeCell ref="S13:S14"/>
    <mergeCell ref="T13:T14"/>
    <mergeCell ref="U13:U14"/>
    <mergeCell ref="A13:A14"/>
    <mergeCell ref="G13:G14"/>
    <mergeCell ref="I13:I14"/>
    <mergeCell ref="J13:J14"/>
    <mergeCell ref="K13:K14"/>
    <mergeCell ref="L13:L14"/>
    <mergeCell ref="M13:M14"/>
    <mergeCell ref="N13:N14"/>
    <mergeCell ref="O13:O14"/>
    <mergeCell ref="N11:N12"/>
    <mergeCell ref="O11:O12"/>
    <mergeCell ref="A15:A16"/>
    <mergeCell ref="G15:G16"/>
    <mergeCell ref="H15:H16"/>
    <mergeCell ref="I15:I16"/>
    <mergeCell ref="J15:J16"/>
    <mergeCell ref="K15:K16"/>
    <mergeCell ref="L15:L16"/>
    <mergeCell ref="M15:M16"/>
    <mergeCell ref="D10:F10"/>
    <mergeCell ref="A11:A12"/>
    <mergeCell ref="G11:G12"/>
    <mergeCell ref="H11:H12"/>
    <mergeCell ref="I11:I12"/>
    <mergeCell ref="J11:J12"/>
    <mergeCell ref="K11:K12"/>
    <mergeCell ref="L11:L12"/>
    <mergeCell ref="M11:M12"/>
    <mergeCell ref="R11:R12"/>
    <mergeCell ref="S11:S12"/>
    <mergeCell ref="T11:T12"/>
    <mergeCell ref="U11:U12"/>
    <mergeCell ref="V11:V12"/>
    <mergeCell ref="P11:P12"/>
    <mergeCell ref="V1:W1"/>
    <mergeCell ref="R1:S1"/>
    <mergeCell ref="A1:B1"/>
    <mergeCell ref="C1:G1"/>
    <mergeCell ref="K1:L1"/>
    <mergeCell ref="M1:N1"/>
    <mergeCell ref="P1:Q1"/>
    <mergeCell ref="D9:F9"/>
    <mergeCell ref="G9:H9"/>
    <mergeCell ref="M9:S9"/>
    <mergeCell ref="A2:B2"/>
    <mergeCell ref="C2:G2"/>
    <mergeCell ref="K2:L2"/>
    <mergeCell ref="M2:N2"/>
    <mergeCell ref="P2:Q2"/>
    <mergeCell ref="R2:S2"/>
    <mergeCell ref="D4:F4"/>
    <mergeCell ref="G4:H4"/>
  </mergeCells>
  <phoneticPr fontId="1"/>
  <hyperlinks>
    <hyperlink ref="V1" location="目次!A1" display="戻る" xr:uid="{00000000-0004-0000-1B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G34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>
        <v>69</v>
      </c>
      <c r="N1" s="287"/>
      <c r="O1" s="2" t="s">
        <v>44</v>
      </c>
      <c r="P1" s="285" t="s">
        <v>45</v>
      </c>
      <c r="Q1" s="285"/>
      <c r="R1" s="286">
        <v>60</v>
      </c>
      <c r="S1" s="287"/>
      <c r="T1" s="2" t="s">
        <v>132</v>
      </c>
      <c r="V1" s="321" t="s">
        <v>693</v>
      </c>
      <c r="W1" s="321"/>
    </row>
    <row r="2" spans="1:33" ht="22.5" customHeight="1" x14ac:dyDescent="0.15">
      <c r="A2" s="292" t="s">
        <v>398</v>
      </c>
      <c r="B2" s="292"/>
      <c r="C2" s="292" t="s">
        <v>206</v>
      </c>
      <c r="D2" s="292"/>
      <c r="E2" s="292"/>
      <c r="F2" s="292"/>
      <c r="G2" s="293"/>
      <c r="H2" s="60" t="s">
        <v>134</v>
      </c>
      <c r="K2" s="285" t="s">
        <v>51</v>
      </c>
      <c r="L2" s="285"/>
      <c r="M2" s="286">
        <v>151.30000000000001</v>
      </c>
      <c r="N2" s="287"/>
      <c r="O2" s="2" t="s">
        <v>208</v>
      </c>
      <c r="P2" s="294" t="s">
        <v>54</v>
      </c>
      <c r="Q2" s="295"/>
      <c r="R2" s="296">
        <f>R1^0.444*M2^0.663*0.008883</f>
        <v>1.5250778958772848</v>
      </c>
      <c r="S2" s="297"/>
      <c r="T2" s="2" t="s">
        <v>136</v>
      </c>
      <c r="AG2" s="182"/>
    </row>
    <row r="3" spans="1:33" ht="22.5" customHeight="1" x14ac:dyDescent="0.2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B5" s="360" t="s">
        <v>255</v>
      </c>
      <c r="C5" s="398" t="s">
        <v>799</v>
      </c>
      <c r="D5" s="399"/>
      <c r="E5" s="399"/>
      <c r="F5" s="400"/>
      <c r="G5" s="283" t="s">
        <v>64</v>
      </c>
      <c r="H5" s="369"/>
      <c r="I5" s="363" t="s">
        <v>65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283" t="s">
        <v>139</v>
      </c>
      <c r="X5" s="368"/>
      <c r="Y5" s="368"/>
      <c r="Z5" s="369"/>
      <c r="AA5" s="375"/>
      <c r="AB5" s="375"/>
      <c r="AC5" s="375"/>
    </row>
    <row r="6" spans="1:33" ht="22.5" customHeight="1" x14ac:dyDescent="0.15">
      <c r="B6" s="361"/>
      <c r="C6" s="401" t="s">
        <v>800</v>
      </c>
      <c r="D6" s="402"/>
      <c r="E6" s="402"/>
      <c r="F6" s="403"/>
      <c r="G6" s="282"/>
      <c r="H6" s="371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282"/>
      <c r="X6" s="370"/>
      <c r="Y6" s="370"/>
      <c r="Z6" s="371"/>
      <c r="AA6" s="376"/>
      <c r="AB6" s="376"/>
      <c r="AC6" s="376"/>
    </row>
    <row r="7" spans="1:33" ht="22.5" customHeight="1" x14ac:dyDescent="0.15">
      <c r="B7" s="362"/>
      <c r="C7" s="404" t="s">
        <v>801</v>
      </c>
      <c r="D7" s="405"/>
      <c r="E7" s="405"/>
      <c r="F7" s="406"/>
      <c r="G7" s="372"/>
      <c r="H7" s="374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72"/>
      <c r="X7" s="373"/>
      <c r="Y7" s="373"/>
      <c r="Z7" s="374"/>
      <c r="AA7" s="377"/>
      <c r="AB7" s="377"/>
      <c r="AC7" s="377"/>
    </row>
    <row r="8" spans="1:33" ht="22.5" customHeight="1" x14ac:dyDescent="0.15">
      <c r="B8" s="62" t="s">
        <v>157</v>
      </c>
      <c r="C8" s="63" t="s">
        <v>78</v>
      </c>
      <c r="D8" s="366"/>
      <c r="E8" s="366"/>
      <c r="F8" s="367"/>
      <c r="G8" s="292" t="s">
        <v>79</v>
      </c>
      <c r="H8" s="292"/>
      <c r="I8" s="64"/>
      <c r="J8" s="60" t="s">
        <v>102</v>
      </c>
      <c r="K8" s="60" t="s">
        <v>74</v>
      </c>
      <c r="L8" s="60" t="s">
        <v>399</v>
      </c>
      <c r="M8" s="290" t="s">
        <v>141</v>
      </c>
      <c r="N8" s="290"/>
      <c r="O8" s="290"/>
      <c r="P8" s="290"/>
      <c r="Q8" s="290"/>
      <c r="R8" s="290"/>
      <c r="S8" s="290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33" ht="22.5" customHeight="1" x14ac:dyDescent="0.15">
      <c r="A9" s="1" t="s">
        <v>83</v>
      </c>
      <c r="B9" s="1" t="s">
        <v>57</v>
      </c>
      <c r="C9" s="61" t="s">
        <v>58</v>
      </c>
      <c r="D9" s="303"/>
      <c r="E9" s="303"/>
      <c r="F9" s="304"/>
      <c r="G9" s="1" t="s">
        <v>84</v>
      </c>
      <c r="H9" s="1" t="s">
        <v>85</v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1">
        <v>6</v>
      </c>
      <c r="O9" s="1">
        <v>7</v>
      </c>
      <c r="P9" s="1">
        <v>8</v>
      </c>
      <c r="Q9" s="1">
        <v>9</v>
      </c>
      <c r="R9" s="1">
        <v>10</v>
      </c>
      <c r="S9" s="1">
        <v>11</v>
      </c>
      <c r="T9" s="1">
        <v>12</v>
      </c>
      <c r="U9" s="1">
        <v>13</v>
      </c>
      <c r="V9" s="1">
        <v>14</v>
      </c>
      <c r="W9" s="1">
        <v>15</v>
      </c>
      <c r="X9" s="1">
        <v>16</v>
      </c>
      <c r="Y9" s="1">
        <v>17</v>
      </c>
      <c r="Z9" s="1">
        <v>18</v>
      </c>
      <c r="AA9" s="1">
        <v>19</v>
      </c>
      <c r="AB9" s="1">
        <v>20</v>
      </c>
      <c r="AC9" s="1">
        <v>21</v>
      </c>
    </row>
    <row r="10" spans="1:33" ht="22.5" customHeight="1" x14ac:dyDescent="0.15">
      <c r="A10" s="292">
        <v>1</v>
      </c>
      <c r="B10" s="65" t="s">
        <v>162</v>
      </c>
      <c r="C10" s="66" t="s">
        <v>279</v>
      </c>
      <c r="D10" s="314"/>
      <c r="E10" s="314"/>
      <c r="F10" s="315"/>
      <c r="G10" s="292" t="s">
        <v>97</v>
      </c>
      <c r="H10" s="292" t="s">
        <v>109</v>
      </c>
      <c r="I10" s="292" t="s">
        <v>74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33" ht="22.5" customHeight="1" x14ac:dyDescent="0.15">
      <c r="A11" s="292"/>
      <c r="B11" s="67" t="s">
        <v>77</v>
      </c>
      <c r="C11" s="68" t="s">
        <v>145</v>
      </c>
      <c r="D11" s="316"/>
      <c r="E11" s="316"/>
      <c r="F11" s="317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</row>
    <row r="12" spans="1:33" ht="22.5" customHeight="1" x14ac:dyDescent="0.15">
      <c r="A12" s="326">
        <v>2</v>
      </c>
      <c r="B12" s="69" t="s">
        <v>400</v>
      </c>
      <c r="C12" s="70" t="s">
        <v>401</v>
      </c>
      <c r="D12" s="46" t="s">
        <v>115</v>
      </c>
      <c r="E12" s="47">
        <f>200*R2</f>
        <v>305.01557917545699</v>
      </c>
      <c r="F12" s="48" t="s">
        <v>146</v>
      </c>
      <c r="G12" s="326" t="s">
        <v>108</v>
      </c>
      <c r="H12" s="326" t="s">
        <v>168</v>
      </c>
      <c r="I12" s="326" t="s">
        <v>65</v>
      </c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</row>
    <row r="13" spans="1:33" ht="22.5" customHeight="1" x14ac:dyDescent="0.15">
      <c r="A13" s="326"/>
      <c r="B13" s="71" t="s">
        <v>147</v>
      </c>
      <c r="C13" s="72" t="s">
        <v>171</v>
      </c>
      <c r="D13" s="31"/>
      <c r="E13" s="31"/>
      <c r="F13" s="32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</row>
    <row r="14" spans="1:33" ht="22.5" customHeight="1" x14ac:dyDescent="0.15">
      <c r="A14" s="60">
        <v>3</v>
      </c>
      <c r="B14" s="62" t="s">
        <v>87</v>
      </c>
      <c r="C14" s="63" t="s">
        <v>149</v>
      </c>
      <c r="D14" s="327"/>
      <c r="E14" s="327"/>
      <c r="F14" s="328"/>
      <c r="G14" s="60" t="s">
        <v>90</v>
      </c>
      <c r="H14" s="60" t="s">
        <v>150</v>
      </c>
      <c r="I14" s="60" t="s">
        <v>277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/>
      <c r="E23"/>
      <c r="F23"/>
    </row>
    <row r="24" spans="4:6" x14ac:dyDescent="0.15">
      <c r="D24" s="325"/>
      <c r="E24" s="325"/>
      <c r="F24" s="325"/>
    </row>
    <row r="33" spans="4:6" x14ac:dyDescent="0.15">
      <c r="D33" s="5"/>
      <c r="E33" s="5"/>
      <c r="F33" s="5"/>
    </row>
    <row r="34" spans="4:6" x14ac:dyDescent="0.15">
      <c r="D34" s="5"/>
      <c r="E34" s="5"/>
      <c r="F34" s="5"/>
    </row>
  </sheetData>
  <mergeCells count="93">
    <mergeCell ref="AB5:AB7"/>
    <mergeCell ref="AC5:AC7"/>
    <mergeCell ref="C6:F6"/>
    <mergeCell ref="C7:F7"/>
    <mergeCell ref="T5:T7"/>
    <mergeCell ref="U5:U7"/>
    <mergeCell ref="V5:V7"/>
    <mergeCell ref="W5:Z7"/>
    <mergeCell ref="AA5:AA7"/>
    <mergeCell ref="O5:O7"/>
    <mergeCell ref="P5:P7"/>
    <mergeCell ref="Q5:Q7"/>
    <mergeCell ref="R5:R7"/>
    <mergeCell ref="S5:S7"/>
    <mergeCell ref="Z12:Z13"/>
    <mergeCell ref="AA12:AA13"/>
    <mergeCell ref="AB12:AB13"/>
    <mergeCell ref="AC12:AC13"/>
    <mergeCell ref="D14:F14"/>
    <mergeCell ref="X12:X13"/>
    <mergeCell ref="Y12:Y13"/>
    <mergeCell ref="D24:F24"/>
    <mergeCell ref="T12:T13"/>
    <mergeCell ref="U12:U13"/>
    <mergeCell ref="V12:V13"/>
    <mergeCell ref="W12:W13"/>
    <mergeCell ref="N12:N13"/>
    <mergeCell ref="O12:O13"/>
    <mergeCell ref="P12:P13"/>
    <mergeCell ref="Q12:Q13"/>
    <mergeCell ref="R12:R13"/>
    <mergeCell ref="S12:S13"/>
    <mergeCell ref="AB10:AB11"/>
    <mergeCell ref="AC10:AC11"/>
    <mergeCell ref="A12:A13"/>
    <mergeCell ref="G12:G13"/>
    <mergeCell ref="H12:H13"/>
    <mergeCell ref="I12:I13"/>
    <mergeCell ref="J12:J13"/>
    <mergeCell ref="K12:K13"/>
    <mergeCell ref="L12:L13"/>
    <mergeCell ref="M12:M13"/>
    <mergeCell ref="V10:V11"/>
    <mergeCell ref="W10:W11"/>
    <mergeCell ref="X10:X11"/>
    <mergeCell ref="Y10:Y11"/>
    <mergeCell ref="Z10:Z11"/>
    <mergeCell ref="AA10:AA11"/>
    <mergeCell ref="A10:A11"/>
    <mergeCell ref="D10:F11"/>
    <mergeCell ref="G10:G11"/>
    <mergeCell ref="H10:H11"/>
    <mergeCell ref="U10:U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I10:I11"/>
    <mergeCell ref="D4:F4"/>
    <mergeCell ref="G4:H4"/>
    <mergeCell ref="D9:F9"/>
    <mergeCell ref="C5:F5"/>
    <mergeCell ref="G5:H7"/>
    <mergeCell ref="I5:I7"/>
    <mergeCell ref="D8:F8"/>
    <mergeCell ref="G8:H8"/>
    <mergeCell ref="M8:S8"/>
    <mergeCell ref="A2:B2"/>
    <mergeCell ref="C2:G2"/>
    <mergeCell ref="K2:L2"/>
    <mergeCell ref="M2:N2"/>
    <mergeCell ref="P2:Q2"/>
    <mergeCell ref="R2:S2"/>
    <mergeCell ref="B5:B7"/>
    <mergeCell ref="J5:J7"/>
    <mergeCell ref="K5:K7"/>
    <mergeCell ref="L5:L7"/>
    <mergeCell ref="M5:M7"/>
    <mergeCell ref="N5:N7"/>
    <mergeCell ref="V1:W1"/>
    <mergeCell ref="R1:S1"/>
    <mergeCell ref="A1:B1"/>
    <mergeCell ref="C1:G1"/>
    <mergeCell ref="K1:L1"/>
    <mergeCell ref="M1:N1"/>
    <mergeCell ref="P1:Q1"/>
  </mergeCells>
  <phoneticPr fontId="1"/>
  <hyperlinks>
    <hyperlink ref="V1" location="目次!A1" display="戻る" xr:uid="{00000000-0004-0000-1C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4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131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>
        <v>57</v>
      </c>
      <c r="S1" s="287"/>
      <c r="T1" s="2" t="s">
        <v>132</v>
      </c>
      <c r="V1" s="321" t="s">
        <v>693</v>
      </c>
      <c r="W1" s="321"/>
    </row>
    <row r="2" spans="1:33" ht="22.5" customHeight="1" x14ac:dyDescent="0.15">
      <c r="A2" s="292" t="s">
        <v>732</v>
      </c>
      <c r="B2" s="292"/>
      <c r="C2" s="292" t="s">
        <v>133</v>
      </c>
      <c r="D2" s="292"/>
      <c r="E2" s="292"/>
      <c r="F2" s="292"/>
      <c r="G2" s="293"/>
      <c r="H2" s="60" t="s">
        <v>134</v>
      </c>
      <c r="K2" s="285" t="s">
        <v>51</v>
      </c>
      <c r="L2" s="285"/>
      <c r="M2" s="286">
        <v>161.30000000000001</v>
      </c>
      <c r="N2" s="287"/>
      <c r="O2" s="2" t="s">
        <v>135</v>
      </c>
      <c r="P2" s="294" t="s">
        <v>54</v>
      </c>
      <c r="Q2" s="295"/>
      <c r="R2" s="296">
        <f>R1^0.444*M2^0.663*0.008883</f>
        <v>1.5553555513272834</v>
      </c>
      <c r="S2" s="297"/>
      <c r="T2" s="2" t="s">
        <v>136</v>
      </c>
      <c r="AG2" s="182"/>
    </row>
    <row r="3" spans="1:33" ht="22.5" customHeight="1" x14ac:dyDescent="0.1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B5" s="290" t="s">
        <v>137</v>
      </c>
      <c r="C5" s="305" t="s">
        <v>802</v>
      </c>
      <c r="D5" s="306"/>
      <c r="E5" s="306"/>
      <c r="F5" s="307"/>
      <c r="G5" s="291" t="s">
        <v>805</v>
      </c>
      <c r="H5" s="292"/>
      <c r="I5" s="299" t="s">
        <v>138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2" t="s">
        <v>139</v>
      </c>
      <c r="X5" s="292"/>
      <c r="Y5" s="292"/>
      <c r="Z5" s="292"/>
      <c r="AA5" s="292"/>
      <c r="AB5" s="292"/>
      <c r="AC5" s="292"/>
    </row>
    <row r="6" spans="1:33" ht="22.5" customHeight="1" x14ac:dyDescent="0.15">
      <c r="B6" s="290"/>
      <c r="C6" s="308" t="s">
        <v>803</v>
      </c>
      <c r="D6" s="309"/>
      <c r="E6" s="309"/>
      <c r="F6" s="310"/>
      <c r="G6" s="292"/>
      <c r="H6" s="292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2"/>
      <c r="X6" s="292"/>
      <c r="Y6" s="292"/>
      <c r="Z6" s="292"/>
      <c r="AA6" s="292"/>
      <c r="AB6" s="292"/>
      <c r="AC6" s="292"/>
    </row>
    <row r="7" spans="1:33" ht="22.5" customHeight="1" x14ac:dyDescent="0.15">
      <c r="B7" s="290"/>
      <c r="C7" s="311" t="s">
        <v>804</v>
      </c>
      <c r="D7" s="312"/>
      <c r="E7" s="312"/>
      <c r="F7" s="313"/>
      <c r="G7" s="292"/>
      <c r="H7" s="292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2"/>
      <c r="X7" s="292"/>
      <c r="Y7" s="292"/>
      <c r="Z7" s="292"/>
      <c r="AA7" s="292"/>
      <c r="AB7" s="292"/>
      <c r="AC7" s="292"/>
    </row>
    <row r="8" spans="1:33" ht="22.5" customHeight="1" x14ac:dyDescent="0.15">
      <c r="B8" s="62" t="s">
        <v>76</v>
      </c>
      <c r="C8" s="63" t="s">
        <v>78</v>
      </c>
      <c r="D8" s="300"/>
      <c r="E8" s="300"/>
      <c r="F8" s="301"/>
      <c r="G8" s="292" t="s">
        <v>79</v>
      </c>
      <c r="H8" s="292"/>
      <c r="I8" s="64"/>
      <c r="J8" s="60" t="s">
        <v>138</v>
      </c>
      <c r="K8" s="60" t="s">
        <v>102</v>
      </c>
      <c r="L8" s="60" t="s">
        <v>140</v>
      </c>
      <c r="M8" s="290" t="s">
        <v>141</v>
      </c>
      <c r="N8" s="290"/>
      <c r="O8" s="290"/>
      <c r="P8" s="290"/>
      <c r="Q8" s="290"/>
      <c r="R8" s="290"/>
      <c r="S8" s="290"/>
      <c r="T8" s="62"/>
      <c r="U8" s="62"/>
      <c r="V8" s="62"/>
      <c r="W8" s="62"/>
      <c r="X8" s="60"/>
      <c r="Y8" s="60"/>
      <c r="Z8" s="60"/>
      <c r="AA8" s="62"/>
      <c r="AB8" s="62"/>
      <c r="AC8" s="62"/>
    </row>
    <row r="9" spans="1:33" ht="22.5" customHeight="1" x14ac:dyDescent="0.15">
      <c r="A9" s="1" t="s">
        <v>83</v>
      </c>
      <c r="B9" s="1" t="s">
        <v>57</v>
      </c>
      <c r="C9" s="61" t="s">
        <v>58</v>
      </c>
      <c r="D9" s="303"/>
      <c r="E9" s="303"/>
      <c r="F9" s="304"/>
      <c r="G9" s="1" t="s">
        <v>84</v>
      </c>
      <c r="H9" s="1" t="s">
        <v>85</v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1">
        <v>6</v>
      </c>
      <c r="O9" s="1">
        <v>7</v>
      </c>
      <c r="P9" s="1">
        <v>8</v>
      </c>
      <c r="Q9" s="1">
        <v>9</v>
      </c>
      <c r="R9" s="1">
        <v>10</v>
      </c>
      <c r="S9" s="1">
        <v>11</v>
      </c>
      <c r="T9" s="1">
        <v>12</v>
      </c>
      <c r="U9" s="1">
        <v>13</v>
      </c>
      <c r="V9" s="1">
        <v>14</v>
      </c>
      <c r="W9" s="1">
        <v>15</v>
      </c>
      <c r="X9" s="1">
        <v>16</v>
      </c>
      <c r="Y9" s="1">
        <v>17</v>
      </c>
      <c r="Z9" s="1">
        <v>18</v>
      </c>
      <c r="AA9" s="1">
        <v>19</v>
      </c>
      <c r="AB9" s="1">
        <v>20</v>
      </c>
      <c r="AC9" s="1">
        <v>21</v>
      </c>
    </row>
    <row r="10" spans="1:33" ht="22.5" customHeight="1" x14ac:dyDescent="0.15">
      <c r="A10" s="292">
        <v>1</v>
      </c>
      <c r="B10" s="65" t="s">
        <v>142</v>
      </c>
      <c r="C10" s="66" t="s">
        <v>143</v>
      </c>
      <c r="D10" s="314"/>
      <c r="E10" s="314"/>
      <c r="F10" s="315"/>
      <c r="G10" s="292" t="s">
        <v>90</v>
      </c>
      <c r="H10" s="292" t="s">
        <v>109</v>
      </c>
      <c r="I10" s="292" t="s">
        <v>75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33" ht="22.5" customHeight="1" x14ac:dyDescent="0.15">
      <c r="A11" s="292"/>
      <c r="B11" s="67" t="s">
        <v>144</v>
      </c>
      <c r="C11" s="68" t="s">
        <v>145</v>
      </c>
      <c r="D11" s="316"/>
      <c r="E11" s="316"/>
      <c r="F11" s="317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</row>
    <row r="12" spans="1:33" ht="22.5" customHeight="1" x14ac:dyDescent="0.15">
      <c r="A12" s="326">
        <v>2</v>
      </c>
      <c r="B12" s="69" t="s">
        <v>645</v>
      </c>
      <c r="C12" s="70" t="s">
        <v>699</v>
      </c>
      <c r="D12" s="46" t="s">
        <v>115</v>
      </c>
      <c r="E12" s="47">
        <f>100*R2</f>
        <v>155.53555513272835</v>
      </c>
      <c r="F12" s="48" t="s">
        <v>146</v>
      </c>
      <c r="G12" s="326" t="s">
        <v>108</v>
      </c>
      <c r="H12" s="326" t="s">
        <v>119</v>
      </c>
      <c r="I12" s="326" t="s">
        <v>66</v>
      </c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</row>
    <row r="13" spans="1:33" ht="22.5" customHeight="1" x14ac:dyDescent="0.15">
      <c r="A13" s="326"/>
      <c r="B13" s="71" t="s">
        <v>147</v>
      </c>
      <c r="C13" s="72" t="s">
        <v>148</v>
      </c>
      <c r="D13" s="31"/>
      <c r="E13" s="31"/>
      <c r="F13" s="32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</row>
    <row r="14" spans="1:33" ht="22.5" customHeight="1" x14ac:dyDescent="0.15">
      <c r="A14" s="60">
        <v>3</v>
      </c>
      <c r="B14" s="62" t="s">
        <v>87</v>
      </c>
      <c r="C14" s="73" t="s">
        <v>149</v>
      </c>
      <c r="D14" s="327"/>
      <c r="E14" s="327"/>
      <c r="F14" s="328"/>
      <c r="G14" s="60" t="s">
        <v>90</v>
      </c>
      <c r="H14" s="60" t="s">
        <v>150</v>
      </c>
      <c r="I14" s="60" t="s">
        <v>151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0"/>
      <c r="X14" s="62"/>
      <c r="Y14" s="62"/>
      <c r="Z14" s="62"/>
      <c r="AA14" s="62"/>
      <c r="AB14" s="62"/>
      <c r="AC14" s="62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/>
      <c r="E23"/>
      <c r="F23"/>
    </row>
    <row r="24" spans="4:6" x14ac:dyDescent="0.15">
      <c r="D24" s="325"/>
      <c r="E24" s="325"/>
      <c r="F24" s="325"/>
    </row>
    <row r="33" spans="4:6" x14ac:dyDescent="0.15">
      <c r="D33" s="5"/>
      <c r="E33" s="5"/>
      <c r="F33" s="5"/>
    </row>
    <row r="34" spans="4:6" x14ac:dyDescent="0.15">
      <c r="D34" s="5"/>
      <c r="E34" s="5"/>
      <c r="F34" s="5"/>
    </row>
  </sheetData>
  <mergeCells count="93">
    <mergeCell ref="AA12:AA13"/>
    <mergeCell ref="AB12:AB13"/>
    <mergeCell ref="AC12:AC13"/>
    <mergeCell ref="D14:F14"/>
    <mergeCell ref="D24:F24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C10:AC11"/>
    <mergeCell ref="A12:A13"/>
    <mergeCell ref="G12:G13"/>
    <mergeCell ref="H12:H13"/>
    <mergeCell ref="I12:I13"/>
    <mergeCell ref="J12:J13"/>
    <mergeCell ref="K12:K13"/>
    <mergeCell ref="L12:L13"/>
    <mergeCell ref="M12:M13"/>
    <mergeCell ref="N12:N13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P10:P11"/>
    <mergeCell ref="D8:F8"/>
    <mergeCell ref="G8:H8"/>
    <mergeCell ref="M8:S8"/>
    <mergeCell ref="D9:F9"/>
    <mergeCell ref="J10:J11"/>
    <mergeCell ref="K10:K11"/>
    <mergeCell ref="L10:L11"/>
    <mergeCell ref="M10:M11"/>
    <mergeCell ref="N10:N11"/>
    <mergeCell ref="O10:O11"/>
    <mergeCell ref="A10:A11"/>
    <mergeCell ref="D10:F11"/>
    <mergeCell ref="G10:G11"/>
    <mergeCell ref="H10:H11"/>
    <mergeCell ref="I10:I11"/>
    <mergeCell ref="AC5:AC7"/>
    <mergeCell ref="O5:O7"/>
    <mergeCell ref="P5:P7"/>
    <mergeCell ref="Q5:Q7"/>
    <mergeCell ref="R5:R7"/>
    <mergeCell ref="S5:S7"/>
    <mergeCell ref="T5:T7"/>
    <mergeCell ref="U5:U7"/>
    <mergeCell ref="V5:V7"/>
    <mergeCell ref="W5:Z7"/>
    <mergeCell ref="AA5:AA7"/>
    <mergeCell ref="AB5:AB7"/>
    <mergeCell ref="N5:N7"/>
    <mergeCell ref="D4:F4"/>
    <mergeCell ref="G4:H4"/>
    <mergeCell ref="B5:B7"/>
    <mergeCell ref="G5:H7"/>
    <mergeCell ref="I5:I7"/>
    <mergeCell ref="J5:J7"/>
    <mergeCell ref="K5:K7"/>
    <mergeCell ref="L5:L7"/>
    <mergeCell ref="M5:M7"/>
    <mergeCell ref="C5:F5"/>
    <mergeCell ref="C6:F6"/>
    <mergeCell ref="C7:F7"/>
    <mergeCell ref="V1:W1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02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I19"/>
  <sheetViews>
    <sheetView showGridLines="0" zoomScale="85" zoomScaleNormal="85" workbookViewId="0">
      <selection activeCell="K10" sqref="K10:K1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402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403</v>
      </c>
      <c r="Y1" s="182" t="s">
        <v>693</v>
      </c>
    </row>
    <row r="2" spans="1:35" ht="22.5" customHeight="1" x14ac:dyDescent="0.15">
      <c r="A2" s="292" t="s">
        <v>404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405</v>
      </c>
      <c r="R2" s="294" t="s">
        <v>54</v>
      </c>
      <c r="S2" s="295"/>
      <c r="T2" s="296" t="e">
        <f>T1^0.444*O2^0.663*0.008883</f>
        <v>#VALUE!</v>
      </c>
      <c r="U2" s="297"/>
      <c r="V2" s="2" t="s">
        <v>222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406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74</v>
      </c>
      <c r="M5" s="11" t="s">
        <v>378</v>
      </c>
      <c r="N5" s="11" t="s">
        <v>158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407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ht="22.5" customHeight="1" x14ac:dyDescent="0.15">
      <c r="A7" s="11">
        <v>1</v>
      </c>
      <c r="B7" s="9" t="s">
        <v>87</v>
      </c>
      <c r="C7" s="22" t="s">
        <v>408</v>
      </c>
      <c r="D7" s="14"/>
      <c r="E7" s="15"/>
      <c r="F7" s="15"/>
      <c r="G7" s="15"/>
      <c r="H7" s="16"/>
      <c r="I7" s="11" t="s">
        <v>331</v>
      </c>
      <c r="J7" s="11" t="s">
        <v>276</v>
      </c>
      <c r="K7" s="11" t="s">
        <v>151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142</v>
      </c>
      <c r="C8" s="26" t="s">
        <v>279</v>
      </c>
      <c r="D8" s="27"/>
      <c r="E8" s="98"/>
      <c r="F8" s="98"/>
      <c r="G8" s="98"/>
      <c r="H8" s="99"/>
      <c r="I8" s="318" t="s">
        <v>297</v>
      </c>
      <c r="J8" s="318" t="s">
        <v>109</v>
      </c>
      <c r="K8" s="318" t="s">
        <v>126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409</v>
      </c>
      <c r="C9" s="30" t="s">
        <v>410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281</v>
      </c>
      <c r="C10" s="18" t="s">
        <v>411</v>
      </c>
      <c r="D10" s="38" t="s">
        <v>412</v>
      </c>
      <c r="E10" s="39" t="e">
        <f>200*T2</f>
        <v>#VALUE!</v>
      </c>
      <c r="F10" s="220" t="s">
        <v>184</v>
      </c>
      <c r="G10" s="220"/>
      <c r="H10" s="40"/>
      <c r="I10" s="302" t="s">
        <v>297</v>
      </c>
      <c r="J10" s="107" t="s">
        <v>119</v>
      </c>
      <c r="K10" s="302" t="s">
        <v>66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147</v>
      </c>
      <c r="C11" s="21" t="s">
        <v>413</v>
      </c>
      <c r="D11" s="53"/>
      <c r="E11" s="54"/>
      <c r="F11" s="221"/>
      <c r="G11" s="221"/>
      <c r="H11" s="55"/>
      <c r="I11" s="302"/>
      <c r="J11" s="108" t="s">
        <v>872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02"/>
      <c r="B12" s="37" t="s">
        <v>414</v>
      </c>
      <c r="C12" s="18" t="s">
        <v>415</v>
      </c>
      <c r="D12" s="38" t="s">
        <v>416</v>
      </c>
      <c r="E12" s="39" t="e">
        <f>150*T2</f>
        <v>#VALUE!</v>
      </c>
      <c r="F12" s="220" t="s">
        <v>417</v>
      </c>
      <c r="G12" s="220"/>
      <c r="H12" s="40"/>
      <c r="I12" s="302" t="s">
        <v>288</v>
      </c>
      <c r="J12" s="107" t="s">
        <v>168</v>
      </c>
      <c r="K12" s="302" t="s">
        <v>318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1:35" ht="22.5" customHeight="1" x14ac:dyDescent="0.15">
      <c r="A13" s="302"/>
      <c r="B13" s="41" t="s">
        <v>147</v>
      </c>
      <c r="C13" s="21" t="s">
        <v>148</v>
      </c>
      <c r="D13" s="53"/>
      <c r="E13" s="54"/>
      <c r="F13" s="221"/>
      <c r="G13" s="221"/>
      <c r="H13" s="55"/>
      <c r="I13" s="302"/>
      <c r="J13" s="108" t="s">
        <v>866</v>
      </c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1:35" ht="22.5" customHeight="1" x14ac:dyDescent="0.15">
      <c r="A14" s="318">
        <v>4</v>
      </c>
      <c r="B14" s="45" t="s">
        <v>315</v>
      </c>
      <c r="C14" s="26" t="s">
        <v>418</v>
      </c>
      <c r="D14" s="46" t="s">
        <v>291</v>
      </c>
      <c r="E14" s="47" t="e">
        <f>400*T2</f>
        <v>#VALUE!</v>
      </c>
      <c r="F14" s="222" t="s">
        <v>419</v>
      </c>
      <c r="G14" s="222"/>
      <c r="H14" s="48"/>
      <c r="I14" s="318" t="s">
        <v>108</v>
      </c>
      <c r="J14" s="318" t="s">
        <v>276</v>
      </c>
      <c r="K14" s="318" t="s">
        <v>420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87</v>
      </c>
      <c r="C15" s="30" t="s">
        <v>149</v>
      </c>
      <c r="D15" s="50"/>
      <c r="E15" s="51"/>
      <c r="F15" s="223"/>
      <c r="G15" s="223"/>
      <c r="H15" s="52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295</v>
      </c>
      <c r="C16" s="18" t="s">
        <v>421</v>
      </c>
      <c r="D16" s="38" t="s">
        <v>412</v>
      </c>
      <c r="E16" s="39" t="e">
        <f>2400*T2</f>
        <v>#VALUE!</v>
      </c>
      <c r="F16" s="227" t="s">
        <v>792</v>
      </c>
      <c r="G16" s="233" t="s">
        <v>791</v>
      </c>
      <c r="H16" s="226" t="s">
        <v>793</v>
      </c>
      <c r="I16" s="302" t="s">
        <v>422</v>
      </c>
      <c r="J16" s="302" t="s">
        <v>369</v>
      </c>
      <c r="K16" s="302" t="s">
        <v>420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299</v>
      </c>
      <c r="D17" s="225" t="s">
        <v>789</v>
      </c>
      <c r="E17" s="225" t="e">
        <f>230-G16/50</f>
        <v>#VALUE!</v>
      </c>
      <c r="F17" s="224" t="s">
        <v>790</v>
      </c>
      <c r="G17" s="54"/>
      <c r="H17" s="103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3">
        <v>6</v>
      </c>
      <c r="B18" s="34" t="s">
        <v>87</v>
      </c>
      <c r="C18" s="35" t="s">
        <v>124</v>
      </c>
      <c r="D18" s="104"/>
      <c r="E18" s="105"/>
      <c r="F18" s="105"/>
      <c r="G18" s="105"/>
      <c r="H18" s="106"/>
      <c r="I18" s="33" t="s">
        <v>341</v>
      </c>
      <c r="J18" s="33" t="s">
        <v>276</v>
      </c>
      <c r="K18" s="36"/>
      <c r="L18" s="36"/>
      <c r="M18" s="33" t="s">
        <v>151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x14ac:dyDescent="0.15">
      <c r="D19"/>
      <c r="E19"/>
      <c r="F19"/>
      <c r="G19"/>
      <c r="H19"/>
    </row>
  </sheetData>
  <mergeCells count="98">
    <mergeCell ref="S16:S17"/>
    <mergeCell ref="U14:U15"/>
    <mergeCell ref="V14:V15"/>
    <mergeCell ref="W14:W15"/>
    <mergeCell ref="X14:X15"/>
    <mergeCell ref="S14:S15"/>
    <mergeCell ref="T14:T15"/>
    <mergeCell ref="T16:T17"/>
    <mergeCell ref="U16:U17"/>
    <mergeCell ref="V16:V17"/>
    <mergeCell ref="W16:W17"/>
    <mergeCell ref="X16:X17"/>
    <mergeCell ref="A16:A17"/>
    <mergeCell ref="I16:I17"/>
    <mergeCell ref="J16:J17"/>
    <mergeCell ref="K16:K17"/>
    <mergeCell ref="L16:L17"/>
    <mergeCell ref="M16:M17"/>
    <mergeCell ref="O14:O15"/>
    <mergeCell ref="P14:P15"/>
    <mergeCell ref="Q14:Q15"/>
    <mergeCell ref="R14:R15"/>
    <mergeCell ref="N16:N17"/>
    <mergeCell ref="O16:O17"/>
    <mergeCell ref="P16:P17"/>
    <mergeCell ref="Q16:Q17"/>
    <mergeCell ref="R16:R17"/>
    <mergeCell ref="M14:M15"/>
    <mergeCell ref="N14:N15"/>
    <mergeCell ref="P12:P13"/>
    <mergeCell ref="Q12:Q13"/>
    <mergeCell ref="R12:R13"/>
    <mergeCell ref="A14:A15"/>
    <mergeCell ref="I14:I15"/>
    <mergeCell ref="J14:J15"/>
    <mergeCell ref="K14:K15"/>
    <mergeCell ref="L14:L15"/>
    <mergeCell ref="M12:M13"/>
    <mergeCell ref="N12:N13"/>
    <mergeCell ref="O12:O13"/>
    <mergeCell ref="A10:A13"/>
    <mergeCell ref="I10:I11"/>
    <mergeCell ref="K10:K11"/>
    <mergeCell ref="L10:L11"/>
    <mergeCell ref="I12:I13"/>
    <mergeCell ref="V12:V13"/>
    <mergeCell ref="W12:W13"/>
    <mergeCell ref="X12:X13"/>
    <mergeCell ref="S12:S13"/>
    <mergeCell ref="T12:T13"/>
    <mergeCell ref="U12:U13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K12:K13"/>
    <mergeCell ref="L12:L13"/>
    <mergeCell ref="S8:S9"/>
    <mergeCell ref="D4:F4"/>
    <mergeCell ref="I4:J4"/>
    <mergeCell ref="I5:J5"/>
    <mergeCell ref="O5:X5"/>
    <mergeCell ref="M8:M9"/>
    <mergeCell ref="N8:N9"/>
    <mergeCell ref="O8:O9"/>
    <mergeCell ref="P8:P9"/>
    <mergeCell ref="Q8:Q9"/>
    <mergeCell ref="R8:R9"/>
    <mergeCell ref="T8:T9"/>
    <mergeCell ref="U8:U9"/>
    <mergeCell ref="V8:V9"/>
    <mergeCell ref="W8:W9"/>
    <mergeCell ref="X8:X9"/>
    <mergeCell ref="A8:A9"/>
    <mergeCell ref="I8:I9"/>
    <mergeCell ref="J8:J9"/>
    <mergeCell ref="K8:K9"/>
    <mergeCell ref="L8:L9"/>
    <mergeCell ref="T2:U2"/>
    <mergeCell ref="A1:B1"/>
    <mergeCell ref="C1:I1"/>
    <mergeCell ref="M1:N1"/>
    <mergeCell ref="O1:P1"/>
    <mergeCell ref="R1:S1"/>
    <mergeCell ref="T1:U1"/>
    <mergeCell ref="A2:B2"/>
    <mergeCell ref="C2:I2"/>
    <mergeCell ref="M2:N2"/>
    <mergeCell ref="O2:P2"/>
    <mergeCell ref="R2:S2"/>
  </mergeCells>
  <phoneticPr fontId="1"/>
  <hyperlinks>
    <hyperlink ref="Y1" location="目次!A1" display="戻る" xr:uid="{00000000-0004-0000-1D00-000000000000}"/>
  </hyperlinks>
  <pageMargins left="0.7" right="0.7" top="0.75" bottom="0.75" header="0.3" footer="0.3"/>
  <pageSetup paperSize="9" scale="9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I19"/>
  <sheetViews>
    <sheetView showGridLines="0" zoomScale="85" zoomScaleNormal="85" workbookViewId="0">
      <selection activeCell="K10" sqref="K10:K1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131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132</v>
      </c>
      <c r="Y1" s="182" t="s">
        <v>693</v>
      </c>
    </row>
    <row r="2" spans="1:35" ht="22.5" customHeight="1" x14ac:dyDescent="0.15">
      <c r="A2" s="292" t="s">
        <v>404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135</v>
      </c>
      <c r="R2" s="294" t="s">
        <v>54</v>
      </c>
      <c r="S2" s="295"/>
      <c r="T2" s="296" t="e">
        <f>T1^0.444*O2^0.663*0.008883</f>
        <v>#VALUE!</v>
      </c>
      <c r="U2" s="297"/>
      <c r="V2" s="2" t="s">
        <v>136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77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74</v>
      </c>
      <c r="M5" s="11" t="s">
        <v>80</v>
      </c>
      <c r="N5" s="11" t="s">
        <v>158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ht="22.5" customHeight="1" x14ac:dyDescent="0.15">
      <c r="A7" s="11">
        <v>1</v>
      </c>
      <c r="B7" s="9" t="s">
        <v>87</v>
      </c>
      <c r="C7" s="22" t="s">
        <v>123</v>
      </c>
      <c r="D7" s="14"/>
      <c r="E7" s="15"/>
      <c r="F7" s="15"/>
      <c r="G7" s="15"/>
      <c r="H7" s="16"/>
      <c r="I7" s="11" t="s">
        <v>89</v>
      </c>
      <c r="J7" s="11" t="s">
        <v>276</v>
      </c>
      <c r="K7" s="11" t="s">
        <v>80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105</v>
      </c>
      <c r="C8" s="26" t="s">
        <v>107</v>
      </c>
      <c r="D8" s="27"/>
      <c r="E8" s="98"/>
      <c r="F8" s="98"/>
      <c r="G8" s="98"/>
      <c r="H8" s="99"/>
      <c r="I8" s="318" t="s">
        <v>89</v>
      </c>
      <c r="J8" s="318" t="s">
        <v>109</v>
      </c>
      <c r="K8" s="318" t="s">
        <v>80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77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281</v>
      </c>
      <c r="C10" s="18" t="s">
        <v>359</v>
      </c>
      <c r="D10" s="38" t="s">
        <v>114</v>
      </c>
      <c r="E10" s="39" t="e">
        <f>200*T2</f>
        <v>#VALUE!</v>
      </c>
      <c r="F10" s="220" t="s">
        <v>116</v>
      </c>
      <c r="G10" s="220"/>
      <c r="H10" s="40"/>
      <c r="I10" s="302" t="s">
        <v>89</v>
      </c>
      <c r="J10" s="107" t="s">
        <v>119</v>
      </c>
      <c r="K10" s="302" t="s">
        <v>66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147</v>
      </c>
      <c r="C11" s="21" t="s">
        <v>120</v>
      </c>
      <c r="D11" s="53"/>
      <c r="E11" s="54"/>
      <c r="F11" s="221"/>
      <c r="G11" s="221"/>
      <c r="H11" s="55"/>
      <c r="I11" s="302"/>
      <c r="J11" s="108" t="s">
        <v>872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02"/>
      <c r="B12" s="37" t="s">
        <v>164</v>
      </c>
      <c r="C12" s="18" t="s">
        <v>415</v>
      </c>
      <c r="D12" s="38" t="s">
        <v>114</v>
      </c>
      <c r="E12" s="39" t="e">
        <f>150*T2</f>
        <v>#VALUE!</v>
      </c>
      <c r="F12" s="220" t="s">
        <v>116</v>
      </c>
      <c r="G12" s="220"/>
      <c r="H12" s="40"/>
      <c r="I12" s="302" t="s">
        <v>288</v>
      </c>
      <c r="J12" s="107" t="s">
        <v>168</v>
      </c>
      <c r="K12" s="302" t="s">
        <v>80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1:35" ht="22.5" customHeight="1" x14ac:dyDescent="0.15">
      <c r="A13" s="302"/>
      <c r="B13" s="41" t="s">
        <v>147</v>
      </c>
      <c r="C13" s="21" t="s">
        <v>120</v>
      </c>
      <c r="D13" s="53"/>
      <c r="E13" s="54"/>
      <c r="F13" s="221"/>
      <c r="G13" s="221"/>
      <c r="H13" s="55"/>
      <c r="I13" s="302"/>
      <c r="J13" s="108" t="s">
        <v>873</v>
      </c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1:35" ht="22.5" customHeight="1" x14ac:dyDescent="0.15">
      <c r="A14" s="318">
        <v>4</v>
      </c>
      <c r="B14" s="45" t="s">
        <v>289</v>
      </c>
      <c r="C14" s="26" t="s">
        <v>290</v>
      </c>
      <c r="D14" s="46" t="s">
        <v>114</v>
      </c>
      <c r="E14" s="47" t="e">
        <f>400*T2</f>
        <v>#VALUE!</v>
      </c>
      <c r="F14" s="222" t="s">
        <v>116</v>
      </c>
      <c r="G14" s="222"/>
      <c r="H14" s="48"/>
      <c r="I14" s="318" t="s">
        <v>89</v>
      </c>
      <c r="J14" s="318" t="s">
        <v>276</v>
      </c>
      <c r="K14" s="318" t="s">
        <v>80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87</v>
      </c>
      <c r="C15" s="30" t="s">
        <v>123</v>
      </c>
      <c r="D15" s="50"/>
      <c r="E15" s="51"/>
      <c r="F15" s="223"/>
      <c r="G15" s="223"/>
      <c r="H15" s="52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289</v>
      </c>
      <c r="C16" s="18" t="s">
        <v>368</v>
      </c>
      <c r="D16" s="38" t="s">
        <v>114</v>
      </c>
      <c r="E16" s="39" t="e">
        <f>2400*T2</f>
        <v>#VALUE!</v>
      </c>
      <c r="F16" s="227" t="s">
        <v>792</v>
      </c>
      <c r="G16" s="233" t="s">
        <v>791</v>
      </c>
      <c r="H16" s="226" t="s">
        <v>793</v>
      </c>
      <c r="I16" s="302" t="s">
        <v>89</v>
      </c>
      <c r="J16" s="302" t="s">
        <v>369</v>
      </c>
      <c r="K16" s="302" t="s">
        <v>80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299</v>
      </c>
      <c r="D17" s="225" t="s">
        <v>114</v>
      </c>
      <c r="E17" s="225" t="e">
        <f>100-G16/50</f>
        <v>#VALUE!</v>
      </c>
      <c r="F17" s="224" t="s">
        <v>714</v>
      </c>
      <c r="G17" s="54"/>
      <c r="H17" s="103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3">
        <v>6</v>
      </c>
      <c r="B18" s="34" t="s">
        <v>87</v>
      </c>
      <c r="C18" s="35" t="s">
        <v>123</v>
      </c>
      <c r="D18" s="104"/>
      <c r="E18" s="105"/>
      <c r="F18" s="105"/>
      <c r="G18" s="105"/>
      <c r="H18" s="106"/>
      <c r="I18" s="33" t="s">
        <v>89</v>
      </c>
      <c r="J18" s="33" t="s">
        <v>276</v>
      </c>
      <c r="K18" s="36"/>
      <c r="L18" s="36"/>
      <c r="M18" s="33" t="s">
        <v>80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x14ac:dyDescent="0.15">
      <c r="D19"/>
      <c r="E19"/>
      <c r="F19"/>
      <c r="G19"/>
      <c r="H19"/>
    </row>
  </sheetData>
  <mergeCells count="98">
    <mergeCell ref="T2:U2"/>
    <mergeCell ref="A1:B1"/>
    <mergeCell ref="C1:I1"/>
    <mergeCell ref="M1:N1"/>
    <mergeCell ref="O1:P1"/>
    <mergeCell ref="R1:S1"/>
    <mergeCell ref="T1:U1"/>
    <mergeCell ref="A2:B2"/>
    <mergeCell ref="C2:I2"/>
    <mergeCell ref="M2:N2"/>
    <mergeCell ref="O2:P2"/>
    <mergeCell ref="R2:S2"/>
    <mergeCell ref="W8:W9"/>
    <mergeCell ref="X8:X9"/>
    <mergeCell ref="A8:A9"/>
    <mergeCell ref="I8:I9"/>
    <mergeCell ref="J8:J9"/>
    <mergeCell ref="K8:K9"/>
    <mergeCell ref="L8:L9"/>
    <mergeCell ref="K12:K13"/>
    <mergeCell ref="L12:L13"/>
    <mergeCell ref="S8:S9"/>
    <mergeCell ref="D4:F4"/>
    <mergeCell ref="I4:J4"/>
    <mergeCell ref="I5:J5"/>
    <mergeCell ref="O5:X5"/>
    <mergeCell ref="M8:M9"/>
    <mergeCell ref="N8:N9"/>
    <mergeCell ref="O8:O9"/>
    <mergeCell ref="P8:P9"/>
    <mergeCell ref="Q8:Q9"/>
    <mergeCell ref="R8:R9"/>
    <mergeCell ref="T8:T9"/>
    <mergeCell ref="U8:U9"/>
    <mergeCell ref="V8:V9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V12:V13"/>
    <mergeCell ref="W12:W13"/>
    <mergeCell ref="X12:X13"/>
    <mergeCell ref="S12:S13"/>
    <mergeCell ref="T12:T13"/>
    <mergeCell ref="U12:U13"/>
    <mergeCell ref="P12:P13"/>
    <mergeCell ref="Q12:Q13"/>
    <mergeCell ref="R12:R13"/>
    <mergeCell ref="A14:A15"/>
    <mergeCell ref="I14:I15"/>
    <mergeCell ref="J14:J15"/>
    <mergeCell ref="K14:K15"/>
    <mergeCell ref="L14:L15"/>
    <mergeCell ref="M12:M13"/>
    <mergeCell ref="N12:N13"/>
    <mergeCell ref="O12:O13"/>
    <mergeCell ref="A10:A13"/>
    <mergeCell ref="I10:I11"/>
    <mergeCell ref="K10:K11"/>
    <mergeCell ref="L10:L11"/>
    <mergeCell ref="I12:I13"/>
    <mergeCell ref="M16:M17"/>
    <mergeCell ref="O14:O15"/>
    <mergeCell ref="P14:P15"/>
    <mergeCell ref="Q14:Q15"/>
    <mergeCell ref="R14:R15"/>
    <mergeCell ref="N16:N17"/>
    <mergeCell ref="O16:O17"/>
    <mergeCell ref="P16:P17"/>
    <mergeCell ref="Q16:Q17"/>
    <mergeCell ref="R16:R17"/>
    <mergeCell ref="M14:M15"/>
    <mergeCell ref="N14:N15"/>
    <mergeCell ref="A16:A17"/>
    <mergeCell ref="I16:I17"/>
    <mergeCell ref="J16:J17"/>
    <mergeCell ref="K16:K17"/>
    <mergeCell ref="L16:L17"/>
    <mergeCell ref="S16:S17"/>
    <mergeCell ref="U14:U15"/>
    <mergeCell ref="V14:V15"/>
    <mergeCell ref="W14:W15"/>
    <mergeCell ref="X14:X15"/>
    <mergeCell ref="S14:S15"/>
    <mergeCell ref="T14:T15"/>
    <mergeCell ref="T16:T17"/>
    <mergeCell ref="U16:U17"/>
    <mergeCell ref="V16:V17"/>
    <mergeCell ref="W16:W17"/>
    <mergeCell ref="X16:X17"/>
  </mergeCells>
  <phoneticPr fontId="1"/>
  <hyperlinks>
    <hyperlink ref="Y1" location="目次!A1" display="戻る" xr:uid="{00000000-0004-0000-1E00-000000000000}"/>
  </hyperlinks>
  <pageMargins left="0.7" right="0.7" top="0.75" bottom="0.75" header="0.3" footer="0.3"/>
  <pageSetup paperSize="9" scale="9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I21"/>
  <sheetViews>
    <sheetView showGridLines="0" zoomScale="85" zoomScaleNormal="85" workbookViewId="0">
      <selection activeCell="O3" sqref="O3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423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>
        <v>66</v>
      </c>
      <c r="P1" s="287"/>
      <c r="Q1" s="2" t="s">
        <v>44</v>
      </c>
      <c r="R1" s="285" t="s">
        <v>45</v>
      </c>
      <c r="S1" s="285"/>
      <c r="T1" s="286">
        <v>79.3</v>
      </c>
      <c r="U1" s="287"/>
      <c r="V1" s="2" t="s">
        <v>424</v>
      </c>
      <c r="Y1" s="182" t="s">
        <v>693</v>
      </c>
    </row>
    <row r="2" spans="1:35" ht="22.5" customHeight="1" x14ac:dyDescent="0.15">
      <c r="A2" s="292" t="s">
        <v>16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>
        <v>173.5</v>
      </c>
      <c r="P2" s="287"/>
      <c r="Q2" s="2" t="s">
        <v>52</v>
      </c>
      <c r="R2" s="294" t="s">
        <v>54</v>
      </c>
      <c r="S2" s="295"/>
      <c r="T2" s="296">
        <f>T1^0.444*O2^0.663*0.008883</f>
        <v>1.8901336414156542</v>
      </c>
      <c r="U2" s="297"/>
      <c r="V2" s="2" t="s">
        <v>325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409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102</v>
      </c>
      <c r="M5" s="11" t="s">
        <v>74</v>
      </c>
      <c r="N5" s="11" t="s">
        <v>272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425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355</v>
      </c>
      <c r="D7" s="14"/>
      <c r="E7" s="15"/>
      <c r="F7" s="15"/>
      <c r="G7" s="15"/>
      <c r="H7" s="16"/>
      <c r="I7" s="11" t="s">
        <v>108</v>
      </c>
      <c r="J7" s="11" t="s">
        <v>276</v>
      </c>
      <c r="K7" s="11" t="s">
        <v>102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426</v>
      </c>
      <c r="C8" s="26" t="s">
        <v>427</v>
      </c>
      <c r="D8" s="27"/>
      <c r="E8" s="98"/>
      <c r="F8" s="98"/>
      <c r="G8" s="98"/>
      <c r="H8" s="99"/>
      <c r="I8" s="318" t="s">
        <v>108</v>
      </c>
      <c r="J8" s="318" t="s">
        <v>109</v>
      </c>
      <c r="K8" s="318" t="s">
        <v>74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77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428</v>
      </c>
      <c r="C10" s="18" t="s">
        <v>429</v>
      </c>
      <c r="D10" s="38" t="s">
        <v>166</v>
      </c>
      <c r="E10" s="39">
        <f>5*T1</f>
        <v>396.5</v>
      </c>
      <c r="F10" s="220" t="s">
        <v>184</v>
      </c>
      <c r="G10" s="220"/>
      <c r="H10" s="40"/>
      <c r="I10" s="302" t="s">
        <v>90</v>
      </c>
      <c r="J10" s="107" t="s">
        <v>168</v>
      </c>
      <c r="K10" s="302" t="s">
        <v>151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87</v>
      </c>
      <c r="C11" s="21" t="s">
        <v>338</v>
      </c>
      <c r="D11" s="53"/>
      <c r="E11" s="54"/>
      <c r="F11" s="54"/>
      <c r="G11" s="54"/>
      <c r="H11" s="103"/>
      <c r="I11" s="302"/>
      <c r="J11" s="108" t="s">
        <v>309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18">
        <v>4</v>
      </c>
      <c r="B12" s="45" t="s">
        <v>374</v>
      </c>
      <c r="C12" s="26" t="s">
        <v>375</v>
      </c>
      <c r="D12" s="46" t="s">
        <v>183</v>
      </c>
      <c r="E12" s="47">
        <f>200*T2</f>
        <v>378.02672828313086</v>
      </c>
      <c r="F12" s="222" t="s">
        <v>167</v>
      </c>
      <c r="G12" s="222"/>
      <c r="H12" s="48"/>
      <c r="I12" s="318" t="s">
        <v>90</v>
      </c>
      <c r="J12" s="109" t="s">
        <v>119</v>
      </c>
      <c r="K12" s="318" t="s">
        <v>102</v>
      </c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318"/>
      <c r="B13" s="49" t="s">
        <v>147</v>
      </c>
      <c r="C13" s="30" t="s">
        <v>120</v>
      </c>
      <c r="D13" s="50"/>
      <c r="E13" s="51"/>
      <c r="F13" s="223"/>
      <c r="G13" s="223"/>
      <c r="H13" s="52"/>
      <c r="I13" s="318"/>
      <c r="J13" s="110" t="s">
        <v>872</v>
      </c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</row>
    <row r="14" spans="1:35" ht="22.5" customHeight="1" x14ac:dyDescent="0.15">
      <c r="A14" s="318"/>
      <c r="B14" s="45" t="s">
        <v>430</v>
      </c>
      <c r="C14" s="26" t="s">
        <v>431</v>
      </c>
      <c r="D14" s="46" t="s">
        <v>291</v>
      </c>
      <c r="E14" s="47">
        <f>150*T2</f>
        <v>283.52004621234812</v>
      </c>
      <c r="F14" s="222" t="s">
        <v>167</v>
      </c>
      <c r="G14" s="222"/>
      <c r="H14" s="48"/>
      <c r="I14" s="350" t="s">
        <v>288</v>
      </c>
      <c r="J14" s="109" t="s">
        <v>168</v>
      </c>
      <c r="K14" s="318" t="s">
        <v>102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171</v>
      </c>
      <c r="D15" s="50"/>
      <c r="E15" s="51"/>
      <c r="F15" s="223"/>
      <c r="G15" s="223"/>
      <c r="H15" s="52"/>
      <c r="I15" s="351"/>
      <c r="J15" s="110" t="s">
        <v>869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315</v>
      </c>
      <c r="C16" s="18" t="s">
        <v>432</v>
      </c>
      <c r="D16" s="38" t="s">
        <v>291</v>
      </c>
      <c r="E16" s="39">
        <f>400*T2</f>
        <v>756.05345656626173</v>
      </c>
      <c r="F16" s="220" t="s">
        <v>117</v>
      </c>
      <c r="G16" s="220"/>
      <c r="H16" s="40"/>
      <c r="I16" s="302" t="s">
        <v>101</v>
      </c>
      <c r="J16" s="302" t="s">
        <v>276</v>
      </c>
      <c r="K16" s="302" t="s">
        <v>390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149</v>
      </c>
      <c r="D17" s="53"/>
      <c r="E17" s="54"/>
      <c r="F17" s="221"/>
      <c r="G17" s="221"/>
      <c r="H17" s="55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18">
        <v>6</v>
      </c>
      <c r="B18" s="45" t="s">
        <v>315</v>
      </c>
      <c r="C18" s="26" t="s">
        <v>379</v>
      </c>
      <c r="D18" s="46" t="s">
        <v>433</v>
      </c>
      <c r="E18" s="47">
        <f>2400*T2</f>
        <v>4536.3207393975699</v>
      </c>
      <c r="F18" s="228" t="s">
        <v>792</v>
      </c>
      <c r="G18" s="234" t="s">
        <v>791</v>
      </c>
      <c r="H18" s="229" t="s">
        <v>793</v>
      </c>
      <c r="I18" s="318" t="s">
        <v>434</v>
      </c>
      <c r="J18" s="318" t="s">
        <v>369</v>
      </c>
      <c r="K18" s="318" t="s">
        <v>435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22.5" customHeight="1" x14ac:dyDescent="0.15">
      <c r="A19" s="318"/>
      <c r="B19" s="49" t="s">
        <v>87</v>
      </c>
      <c r="C19" s="30" t="s">
        <v>299</v>
      </c>
      <c r="D19" s="116" t="s">
        <v>789</v>
      </c>
      <c r="E19" s="116" t="e">
        <f>230-G18/50</f>
        <v>#VALUE!</v>
      </c>
      <c r="F19" s="230" t="s">
        <v>790</v>
      </c>
      <c r="G19" s="51"/>
      <c r="H19" s="100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0" spans="1:24" s="19" customFormat="1" ht="22.5" customHeight="1" x14ac:dyDescent="0.15">
      <c r="A20" s="11">
        <v>7</v>
      </c>
      <c r="B20" s="9" t="s">
        <v>87</v>
      </c>
      <c r="C20" s="22" t="s">
        <v>436</v>
      </c>
      <c r="D20" s="14"/>
      <c r="E20" s="15"/>
      <c r="F20" s="15"/>
      <c r="G20" s="15"/>
      <c r="H20" s="16"/>
      <c r="I20" s="11" t="s">
        <v>437</v>
      </c>
      <c r="J20" s="11" t="s">
        <v>276</v>
      </c>
      <c r="K20" s="12"/>
      <c r="L20" s="12"/>
      <c r="M20" s="11" t="s">
        <v>390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15">
      <c r="D21"/>
      <c r="E21"/>
      <c r="F21"/>
      <c r="G21"/>
      <c r="H21"/>
    </row>
  </sheetData>
  <mergeCells count="114">
    <mergeCell ref="S18:S19"/>
    <mergeCell ref="N14:N15"/>
    <mergeCell ref="O14:O15"/>
    <mergeCell ref="U16:U17"/>
    <mergeCell ref="V16:V17"/>
    <mergeCell ref="W16:W17"/>
    <mergeCell ref="X16:X17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R16:R17"/>
    <mergeCell ref="S16:S17"/>
    <mergeCell ref="T16:T17"/>
    <mergeCell ref="T18:T19"/>
    <mergeCell ref="U18:U19"/>
    <mergeCell ref="V18:V19"/>
    <mergeCell ref="W18:W19"/>
    <mergeCell ref="X18:X19"/>
    <mergeCell ref="N18:N19"/>
    <mergeCell ref="O18:O19"/>
    <mergeCell ref="P18:P19"/>
    <mergeCell ref="Q18:Q19"/>
    <mergeCell ref="R18:R19"/>
    <mergeCell ref="O12:O13"/>
    <mergeCell ref="P12:P13"/>
    <mergeCell ref="Q12:Q13"/>
    <mergeCell ref="R12:R13"/>
    <mergeCell ref="V14:V15"/>
    <mergeCell ref="W14:W15"/>
    <mergeCell ref="X14:X15"/>
    <mergeCell ref="A16:A17"/>
    <mergeCell ref="I16:I17"/>
    <mergeCell ref="J16:J17"/>
    <mergeCell ref="K16:K17"/>
    <mergeCell ref="L16:L17"/>
    <mergeCell ref="M16:M17"/>
    <mergeCell ref="N16:N17"/>
    <mergeCell ref="P14:P15"/>
    <mergeCell ref="Q14:Q15"/>
    <mergeCell ref="R14:R15"/>
    <mergeCell ref="S14:S15"/>
    <mergeCell ref="T14:T15"/>
    <mergeCell ref="U14:U15"/>
    <mergeCell ref="I14:I15"/>
    <mergeCell ref="K14:K15"/>
    <mergeCell ref="L14:L15"/>
    <mergeCell ref="M14:M15"/>
    <mergeCell ref="A12:A15"/>
    <mergeCell ref="I12:I13"/>
    <mergeCell ref="K12:K13"/>
    <mergeCell ref="L12:L13"/>
    <mergeCell ref="S12:S13"/>
    <mergeCell ref="T12:T13"/>
    <mergeCell ref="U12:U13"/>
    <mergeCell ref="V12:V13"/>
    <mergeCell ref="W12:W13"/>
    <mergeCell ref="X12:X13"/>
    <mergeCell ref="M12:M13"/>
    <mergeCell ref="N12:N13"/>
    <mergeCell ref="T10:T11"/>
    <mergeCell ref="U10:U11"/>
    <mergeCell ref="V10:V11"/>
    <mergeCell ref="W10:W11"/>
    <mergeCell ref="X10:X11"/>
    <mergeCell ref="S10:S11"/>
    <mergeCell ref="N10:N11"/>
    <mergeCell ref="O10:O11"/>
    <mergeCell ref="P10:P11"/>
    <mergeCell ref="Q10:Q11"/>
    <mergeCell ref="R10:R11"/>
    <mergeCell ref="M10:M11"/>
    <mergeCell ref="V8:V9"/>
    <mergeCell ref="R8:R9"/>
    <mergeCell ref="S8:S9"/>
    <mergeCell ref="N8:N9"/>
    <mergeCell ref="O8:O9"/>
    <mergeCell ref="P8:P9"/>
    <mergeCell ref="Q8:Q9"/>
    <mergeCell ref="D4:F4"/>
    <mergeCell ref="I4:J4"/>
    <mergeCell ref="I5:J5"/>
    <mergeCell ref="O5:X5"/>
    <mergeCell ref="W8:W9"/>
    <mergeCell ref="X8:X9"/>
    <mergeCell ref="A10:A11"/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A8:A9"/>
    <mergeCell ref="I8:I9"/>
    <mergeCell ref="J8:J9"/>
    <mergeCell ref="K8:K9"/>
    <mergeCell ref="L8:L9"/>
    <mergeCell ref="M8:M9"/>
    <mergeCell ref="T8:T9"/>
    <mergeCell ref="U8:U9"/>
    <mergeCell ref="I10:I11"/>
    <mergeCell ref="K10:K11"/>
    <mergeCell ref="L10:L11"/>
  </mergeCells>
  <phoneticPr fontId="1"/>
  <hyperlinks>
    <hyperlink ref="Y1" location="目次!A1" display="戻る" xr:uid="{00000000-0004-0000-1F00-000000000000}"/>
  </hyperlinks>
  <pageMargins left="0.7" right="0.7" top="0.75" bottom="0.75" header="0.3" footer="0.3"/>
  <pageSetup paperSize="9" scale="8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I21"/>
  <sheetViews>
    <sheetView showGridLines="0" zoomScale="85" zoomScaleNormal="85" workbookViewId="0">
      <selection activeCell="Y1" sqref="Y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131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>
        <v>76</v>
      </c>
      <c r="P1" s="287"/>
      <c r="Q1" s="2" t="s">
        <v>44</v>
      </c>
      <c r="R1" s="285" t="s">
        <v>45</v>
      </c>
      <c r="S1" s="285"/>
      <c r="T1" s="286">
        <v>51</v>
      </c>
      <c r="U1" s="287"/>
      <c r="V1" s="2" t="s">
        <v>132</v>
      </c>
      <c r="Y1" s="182" t="s">
        <v>693</v>
      </c>
    </row>
    <row r="2" spans="1:35" ht="22.5" customHeight="1" x14ac:dyDescent="0.15">
      <c r="A2" s="292" t="s">
        <v>16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>
        <v>167.5</v>
      </c>
      <c r="P2" s="287"/>
      <c r="Q2" s="2" t="s">
        <v>52</v>
      </c>
      <c r="R2" s="294" t="s">
        <v>54</v>
      </c>
      <c r="S2" s="295"/>
      <c r="T2" s="296">
        <f>T1^0.444*O2^0.663*0.008883</f>
        <v>1.5178981799982001</v>
      </c>
      <c r="U2" s="297"/>
      <c r="V2" s="2" t="s">
        <v>136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77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80</v>
      </c>
      <c r="M5" s="11" t="s">
        <v>74</v>
      </c>
      <c r="N5" s="11" t="s">
        <v>158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123</v>
      </c>
      <c r="D7" s="14"/>
      <c r="E7" s="15"/>
      <c r="F7" s="15"/>
      <c r="G7" s="15"/>
      <c r="H7" s="16"/>
      <c r="I7" s="11" t="s">
        <v>89</v>
      </c>
      <c r="J7" s="11" t="s">
        <v>276</v>
      </c>
      <c r="K7" s="11" t="s">
        <v>80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105</v>
      </c>
      <c r="C8" s="26" t="s">
        <v>107</v>
      </c>
      <c r="D8" s="27"/>
      <c r="E8" s="98"/>
      <c r="F8" s="98"/>
      <c r="G8" s="98"/>
      <c r="H8" s="99"/>
      <c r="I8" s="318" t="s">
        <v>89</v>
      </c>
      <c r="J8" s="318" t="s">
        <v>109</v>
      </c>
      <c r="K8" s="318" t="s">
        <v>74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77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302">
        <v>3</v>
      </c>
      <c r="B10" s="37" t="s">
        <v>305</v>
      </c>
      <c r="C10" s="18" t="s">
        <v>306</v>
      </c>
      <c r="D10" s="38" t="s">
        <v>114</v>
      </c>
      <c r="E10" s="39">
        <f>5*T1</f>
        <v>255</v>
      </c>
      <c r="F10" s="220" t="s">
        <v>116</v>
      </c>
      <c r="G10" s="220"/>
      <c r="H10" s="40"/>
      <c r="I10" s="302" t="s">
        <v>878</v>
      </c>
      <c r="J10" s="107" t="s">
        <v>168</v>
      </c>
      <c r="K10" s="302" t="s">
        <v>80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35" ht="22.5" customHeight="1" x14ac:dyDescent="0.15">
      <c r="A11" s="302"/>
      <c r="B11" s="41" t="s">
        <v>87</v>
      </c>
      <c r="C11" s="21" t="s">
        <v>200</v>
      </c>
      <c r="D11" s="53"/>
      <c r="E11" s="54"/>
      <c r="F11" s="54"/>
      <c r="G11" s="54"/>
      <c r="H11" s="103"/>
      <c r="I11" s="302"/>
      <c r="J11" s="108" t="s">
        <v>309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35" ht="22.5" customHeight="1" x14ac:dyDescent="0.15">
      <c r="A12" s="318">
        <v>4</v>
      </c>
      <c r="B12" s="45" t="s">
        <v>281</v>
      </c>
      <c r="C12" s="26" t="s">
        <v>359</v>
      </c>
      <c r="D12" s="46" t="s">
        <v>114</v>
      </c>
      <c r="E12" s="47">
        <f>200*T2</f>
        <v>303.57963599964</v>
      </c>
      <c r="F12" s="222" t="s">
        <v>116</v>
      </c>
      <c r="G12" s="222"/>
      <c r="H12" s="48"/>
      <c r="I12" s="318" t="s">
        <v>89</v>
      </c>
      <c r="J12" s="109" t="s">
        <v>119</v>
      </c>
      <c r="K12" s="318" t="s">
        <v>80</v>
      </c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318"/>
      <c r="B13" s="49" t="s">
        <v>147</v>
      </c>
      <c r="C13" s="30" t="s">
        <v>120</v>
      </c>
      <c r="D13" s="50"/>
      <c r="E13" s="51"/>
      <c r="F13" s="223"/>
      <c r="G13" s="223"/>
      <c r="H13" s="52"/>
      <c r="I13" s="318"/>
      <c r="J13" s="110" t="s">
        <v>872</v>
      </c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</row>
    <row r="14" spans="1:35" ht="22.5" customHeight="1" x14ac:dyDescent="0.15">
      <c r="A14" s="318"/>
      <c r="B14" s="45" t="s">
        <v>164</v>
      </c>
      <c r="C14" s="26" t="s">
        <v>415</v>
      </c>
      <c r="D14" s="46" t="s">
        <v>114</v>
      </c>
      <c r="E14" s="47">
        <f>150*T2</f>
        <v>227.68472699973</v>
      </c>
      <c r="F14" s="222" t="s">
        <v>116</v>
      </c>
      <c r="G14" s="222"/>
      <c r="H14" s="48"/>
      <c r="I14" s="350" t="s">
        <v>288</v>
      </c>
      <c r="J14" s="109" t="s">
        <v>168</v>
      </c>
      <c r="K14" s="318" t="s">
        <v>80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120</v>
      </c>
      <c r="D15" s="50"/>
      <c r="E15" s="51"/>
      <c r="F15" s="223"/>
      <c r="G15" s="223"/>
      <c r="H15" s="52"/>
      <c r="I15" s="351"/>
      <c r="J15" s="110" t="s">
        <v>869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02">
        <v>5</v>
      </c>
      <c r="B16" s="37" t="s">
        <v>289</v>
      </c>
      <c r="C16" s="18" t="s">
        <v>290</v>
      </c>
      <c r="D16" s="38" t="s">
        <v>114</v>
      </c>
      <c r="E16" s="39">
        <f>400*T2</f>
        <v>607.15927199928001</v>
      </c>
      <c r="F16" s="220" t="s">
        <v>116</v>
      </c>
      <c r="G16" s="220"/>
      <c r="H16" s="40"/>
      <c r="I16" s="302" t="s">
        <v>89</v>
      </c>
      <c r="J16" s="302" t="s">
        <v>276</v>
      </c>
      <c r="K16" s="302" t="s">
        <v>80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87</v>
      </c>
      <c r="C17" s="21" t="s">
        <v>123</v>
      </c>
      <c r="D17" s="53"/>
      <c r="E17" s="54"/>
      <c r="F17" s="221"/>
      <c r="G17" s="221"/>
      <c r="H17" s="55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18">
        <v>6</v>
      </c>
      <c r="B18" s="45" t="s">
        <v>289</v>
      </c>
      <c r="C18" s="26" t="s">
        <v>368</v>
      </c>
      <c r="D18" s="46" t="s">
        <v>114</v>
      </c>
      <c r="E18" s="47">
        <f>2400*T2</f>
        <v>3642.9556319956801</v>
      </c>
      <c r="F18" s="228" t="s">
        <v>792</v>
      </c>
      <c r="G18" s="234" t="s">
        <v>791</v>
      </c>
      <c r="H18" s="229" t="s">
        <v>793</v>
      </c>
      <c r="I18" s="318" t="s">
        <v>89</v>
      </c>
      <c r="J18" s="318" t="s">
        <v>369</v>
      </c>
      <c r="K18" s="318" t="s">
        <v>80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22.5" customHeight="1" x14ac:dyDescent="0.15">
      <c r="A19" s="318"/>
      <c r="B19" s="49" t="s">
        <v>87</v>
      </c>
      <c r="C19" s="30" t="s">
        <v>299</v>
      </c>
      <c r="D19" s="116" t="s">
        <v>114</v>
      </c>
      <c r="E19" s="116" t="e">
        <f>100-G18/50</f>
        <v>#VALUE!</v>
      </c>
      <c r="F19" s="230" t="s">
        <v>714</v>
      </c>
      <c r="G19" s="51"/>
      <c r="H19" s="100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0" spans="1:24" s="19" customFormat="1" ht="22.5" customHeight="1" x14ac:dyDescent="0.15">
      <c r="A20" s="11">
        <v>7</v>
      </c>
      <c r="B20" s="9" t="s">
        <v>87</v>
      </c>
      <c r="C20" s="22" t="s">
        <v>123</v>
      </c>
      <c r="D20" s="14"/>
      <c r="E20" s="15"/>
      <c r="F20" s="15"/>
      <c r="G20" s="15"/>
      <c r="H20" s="16"/>
      <c r="I20" s="11" t="s">
        <v>89</v>
      </c>
      <c r="J20" s="11" t="s">
        <v>276</v>
      </c>
      <c r="K20" s="12"/>
      <c r="L20" s="12"/>
      <c r="M20" s="11" t="s">
        <v>80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15">
      <c r="D21"/>
      <c r="E21"/>
      <c r="F21"/>
      <c r="G21"/>
      <c r="H21"/>
    </row>
  </sheetData>
  <mergeCells count="114"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D4:F4"/>
    <mergeCell ref="I4:J4"/>
    <mergeCell ref="I5:J5"/>
    <mergeCell ref="O5:X5"/>
    <mergeCell ref="A8:A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A10:A11"/>
    <mergeCell ref="I10:I11"/>
    <mergeCell ref="K10:K11"/>
    <mergeCell ref="L10:L11"/>
    <mergeCell ref="M10:M11"/>
    <mergeCell ref="N8:N9"/>
    <mergeCell ref="O8:O9"/>
    <mergeCell ref="P8:P9"/>
    <mergeCell ref="Q8:Q9"/>
    <mergeCell ref="T10:T11"/>
    <mergeCell ref="U10:U11"/>
    <mergeCell ref="V10:V11"/>
    <mergeCell ref="W10:W11"/>
    <mergeCell ref="X10:X11"/>
    <mergeCell ref="A12:A15"/>
    <mergeCell ref="I12:I13"/>
    <mergeCell ref="K12:K13"/>
    <mergeCell ref="L12:L13"/>
    <mergeCell ref="N10:N11"/>
    <mergeCell ref="O10:O11"/>
    <mergeCell ref="P10:P11"/>
    <mergeCell ref="Q10:Q11"/>
    <mergeCell ref="R10:R11"/>
    <mergeCell ref="S10:S11"/>
    <mergeCell ref="S12:S13"/>
    <mergeCell ref="T12:T13"/>
    <mergeCell ref="U12:U13"/>
    <mergeCell ref="V12:V13"/>
    <mergeCell ref="W12:W13"/>
    <mergeCell ref="X12:X13"/>
    <mergeCell ref="M12:M13"/>
    <mergeCell ref="N12:N13"/>
    <mergeCell ref="V14:V15"/>
    <mergeCell ref="W14:W15"/>
    <mergeCell ref="X14:X15"/>
    <mergeCell ref="A16:A17"/>
    <mergeCell ref="I16:I17"/>
    <mergeCell ref="J16:J17"/>
    <mergeCell ref="K16:K17"/>
    <mergeCell ref="L16:L17"/>
    <mergeCell ref="M16:M17"/>
    <mergeCell ref="N16:N17"/>
    <mergeCell ref="P14:P15"/>
    <mergeCell ref="Q14:Q15"/>
    <mergeCell ref="R14:R15"/>
    <mergeCell ref="S14:S15"/>
    <mergeCell ref="T14:T15"/>
    <mergeCell ref="U14:U15"/>
    <mergeCell ref="I14:I15"/>
    <mergeCell ref="K14:K15"/>
    <mergeCell ref="L14:L15"/>
    <mergeCell ref="M14:M15"/>
    <mergeCell ref="N18:N19"/>
    <mergeCell ref="O18:O19"/>
    <mergeCell ref="P18:P19"/>
    <mergeCell ref="Q18:Q19"/>
    <mergeCell ref="R18:R19"/>
    <mergeCell ref="O12:O13"/>
    <mergeCell ref="P12:P13"/>
    <mergeCell ref="Q12:Q13"/>
    <mergeCell ref="R12:R13"/>
    <mergeCell ref="S18:S19"/>
    <mergeCell ref="N14:N15"/>
    <mergeCell ref="O14:O15"/>
    <mergeCell ref="U16:U17"/>
    <mergeCell ref="V16:V17"/>
    <mergeCell ref="W16:W17"/>
    <mergeCell ref="X16:X17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R16:R17"/>
    <mergeCell ref="S16:S17"/>
    <mergeCell ref="T16:T17"/>
    <mergeCell ref="T18:T19"/>
    <mergeCell ref="U18:U19"/>
    <mergeCell ref="V18:V19"/>
    <mergeCell ref="W18:W19"/>
    <mergeCell ref="X18:X19"/>
  </mergeCells>
  <phoneticPr fontId="1"/>
  <hyperlinks>
    <hyperlink ref="Y1" location="目次!A1" display="戻る" xr:uid="{00000000-0004-0000-2000-000000000000}"/>
  </hyperlinks>
  <pageMargins left="0.7" right="0.7" top="0.75" bottom="0.75" header="0.3" footer="0.3"/>
  <pageSetup paperSize="9" scale="82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I25"/>
  <sheetViews>
    <sheetView showGridLines="0" zoomScale="85" zoomScaleNormal="85" workbookViewId="0">
      <selection activeCell="K14" sqref="K14:K15"/>
    </sheetView>
  </sheetViews>
  <sheetFormatPr defaultRowHeight="13.5" x14ac:dyDescent="0.15"/>
  <cols>
    <col min="1" max="1" width="7.125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438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132</v>
      </c>
      <c r="Y1" s="182" t="s">
        <v>693</v>
      </c>
    </row>
    <row r="2" spans="1:35" ht="22.5" customHeight="1" x14ac:dyDescent="0.15">
      <c r="A2" s="292" t="s">
        <v>439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440</v>
      </c>
      <c r="R2" s="294" t="s">
        <v>54</v>
      </c>
      <c r="S2" s="295"/>
      <c r="T2" s="296" t="e">
        <f>T1^0.444*O2^0.663*0.008883</f>
        <v>#VALUE!</v>
      </c>
      <c r="U2" s="297"/>
      <c r="V2" s="2" t="s">
        <v>136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441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66</v>
      </c>
      <c r="M5" s="11" t="s">
        <v>151</v>
      </c>
      <c r="N5" s="11" t="s">
        <v>442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239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355</v>
      </c>
      <c r="D7" s="14"/>
      <c r="E7" s="15"/>
      <c r="F7" s="15"/>
      <c r="G7" s="15"/>
      <c r="H7" s="16"/>
      <c r="I7" s="11" t="s">
        <v>108</v>
      </c>
      <c r="J7" s="11" t="s">
        <v>276</v>
      </c>
      <c r="K7" s="11" t="s">
        <v>66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426</v>
      </c>
      <c r="C8" s="26" t="s">
        <v>279</v>
      </c>
      <c r="D8" s="27"/>
      <c r="E8" s="98"/>
      <c r="F8" s="98"/>
      <c r="G8" s="98"/>
      <c r="H8" s="99"/>
      <c r="I8" s="318" t="s">
        <v>341</v>
      </c>
      <c r="J8" s="318" t="s">
        <v>109</v>
      </c>
      <c r="K8" s="318" t="s">
        <v>126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144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11">
        <v>3</v>
      </c>
      <c r="B10" s="12" t="s">
        <v>87</v>
      </c>
      <c r="C10" s="22" t="s">
        <v>443</v>
      </c>
      <c r="D10" s="14"/>
      <c r="E10" s="15"/>
      <c r="F10" s="15"/>
      <c r="G10" s="15"/>
      <c r="H10" s="16"/>
      <c r="I10" s="11" t="s">
        <v>97</v>
      </c>
      <c r="J10" s="11" t="s">
        <v>150</v>
      </c>
      <c r="K10" s="11" t="s">
        <v>151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35" ht="22.5" customHeight="1" x14ac:dyDescent="0.15">
      <c r="A11" s="318">
        <v>4</v>
      </c>
      <c r="B11" s="45" t="s">
        <v>444</v>
      </c>
      <c r="C11" s="26" t="s">
        <v>336</v>
      </c>
      <c r="D11" s="46" t="s">
        <v>166</v>
      </c>
      <c r="E11" s="47" t="e">
        <f>6*T1</f>
        <v>#VALUE!</v>
      </c>
      <c r="F11" s="222" t="s">
        <v>167</v>
      </c>
      <c r="G11" s="222"/>
      <c r="H11" s="48"/>
      <c r="I11" s="318" t="s">
        <v>118</v>
      </c>
      <c r="J11" s="318" t="s">
        <v>91</v>
      </c>
      <c r="K11" s="318" t="s">
        <v>445</v>
      </c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35" ht="22.5" customHeight="1" x14ac:dyDescent="0.15">
      <c r="A12" s="318"/>
      <c r="B12" s="49" t="s">
        <v>87</v>
      </c>
      <c r="C12" s="30" t="s">
        <v>308</v>
      </c>
      <c r="D12" s="50"/>
      <c r="E12" s="51"/>
      <c r="F12" s="51"/>
      <c r="G12" s="51"/>
      <c r="H12" s="100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11">
        <v>5</v>
      </c>
      <c r="B13" s="12" t="s">
        <v>87</v>
      </c>
      <c r="C13" s="22" t="s">
        <v>149</v>
      </c>
      <c r="D13" s="14"/>
      <c r="E13" s="15"/>
      <c r="F13" s="15"/>
      <c r="G13" s="15"/>
      <c r="H13" s="16"/>
      <c r="I13" s="11" t="s">
        <v>297</v>
      </c>
      <c r="J13" s="11" t="s">
        <v>150</v>
      </c>
      <c r="K13" s="11" t="s">
        <v>151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35" ht="22.5" customHeight="1" x14ac:dyDescent="0.15">
      <c r="A14" s="318">
        <v>6</v>
      </c>
      <c r="B14" s="45" t="s">
        <v>374</v>
      </c>
      <c r="C14" s="26" t="s">
        <v>375</v>
      </c>
      <c r="D14" s="46" t="s">
        <v>312</v>
      </c>
      <c r="E14" s="47" t="e">
        <f>200*T2</f>
        <v>#VALUE!</v>
      </c>
      <c r="F14" s="222" t="s">
        <v>167</v>
      </c>
      <c r="G14" s="222"/>
      <c r="H14" s="48"/>
      <c r="I14" s="318" t="s">
        <v>89</v>
      </c>
      <c r="J14" s="109" t="s">
        <v>119</v>
      </c>
      <c r="K14" s="318" t="s">
        <v>446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120</v>
      </c>
      <c r="D15" s="50"/>
      <c r="E15" s="51"/>
      <c r="F15" s="223"/>
      <c r="G15" s="223"/>
      <c r="H15" s="52"/>
      <c r="I15" s="318"/>
      <c r="J15" s="110" t="s">
        <v>872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18"/>
      <c r="B16" s="45" t="s">
        <v>164</v>
      </c>
      <c r="C16" s="26" t="s">
        <v>431</v>
      </c>
      <c r="D16" s="46" t="s">
        <v>183</v>
      </c>
      <c r="E16" s="47" t="e">
        <f>150*T2</f>
        <v>#VALUE!</v>
      </c>
      <c r="F16" s="222" t="s">
        <v>184</v>
      </c>
      <c r="G16" s="222"/>
      <c r="H16" s="48"/>
      <c r="I16" s="350" t="s">
        <v>288</v>
      </c>
      <c r="J16" s="109" t="s">
        <v>168</v>
      </c>
      <c r="K16" s="318" t="s">
        <v>446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22.5" customHeight="1" x14ac:dyDescent="0.15">
      <c r="A17" s="318"/>
      <c r="B17" s="49" t="s">
        <v>147</v>
      </c>
      <c r="C17" s="30" t="s">
        <v>447</v>
      </c>
      <c r="D17" s="50"/>
      <c r="E17" s="51"/>
      <c r="F17" s="223"/>
      <c r="G17" s="223"/>
      <c r="H17" s="52"/>
      <c r="I17" s="351"/>
      <c r="J17" s="110" t="s">
        <v>869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22.5" customHeight="1" x14ac:dyDescent="0.15">
      <c r="A18" s="302">
        <v>7</v>
      </c>
      <c r="B18" s="37" t="s">
        <v>315</v>
      </c>
      <c r="C18" s="18" t="s">
        <v>448</v>
      </c>
      <c r="D18" s="38" t="s">
        <v>449</v>
      </c>
      <c r="E18" s="39" t="e">
        <f>400*T2</f>
        <v>#VALUE!</v>
      </c>
      <c r="F18" s="220" t="s">
        <v>167</v>
      </c>
      <c r="G18" s="220"/>
      <c r="H18" s="40"/>
      <c r="I18" s="302" t="s">
        <v>450</v>
      </c>
      <c r="J18" s="302" t="s">
        <v>276</v>
      </c>
      <c r="K18" s="302" t="s">
        <v>151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</row>
    <row r="19" spans="1:24" ht="22.5" customHeight="1" x14ac:dyDescent="0.15">
      <c r="A19" s="302"/>
      <c r="B19" s="41" t="s">
        <v>87</v>
      </c>
      <c r="C19" s="21" t="s">
        <v>451</v>
      </c>
      <c r="D19" s="53"/>
      <c r="E19" s="54"/>
      <c r="F19" s="221"/>
      <c r="G19" s="221"/>
      <c r="H19" s="55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1:24" ht="22.5" customHeight="1" x14ac:dyDescent="0.15">
      <c r="A20" s="318">
        <v>8</v>
      </c>
      <c r="B20" s="45" t="s">
        <v>452</v>
      </c>
      <c r="C20" s="26" t="s">
        <v>453</v>
      </c>
      <c r="D20" s="46" t="s">
        <v>183</v>
      </c>
      <c r="E20" s="47" t="e">
        <f>2400*T2</f>
        <v>#VALUE!</v>
      </c>
      <c r="F20" s="228" t="s">
        <v>792</v>
      </c>
      <c r="G20" s="234" t="s">
        <v>791</v>
      </c>
      <c r="H20" s="229" t="s">
        <v>793</v>
      </c>
      <c r="I20" s="318" t="s">
        <v>90</v>
      </c>
      <c r="J20" s="318" t="s">
        <v>369</v>
      </c>
      <c r="K20" s="318" t="s">
        <v>126</v>
      </c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4" ht="22.5" customHeight="1" x14ac:dyDescent="0.15">
      <c r="A21" s="318"/>
      <c r="B21" s="49" t="s">
        <v>87</v>
      </c>
      <c r="C21" s="30" t="s">
        <v>299</v>
      </c>
      <c r="D21" s="116" t="s">
        <v>789</v>
      </c>
      <c r="E21" s="116" t="e">
        <f>230-G20/50</f>
        <v>#VALUE!</v>
      </c>
      <c r="F21" s="230" t="s">
        <v>790</v>
      </c>
      <c r="G21" s="51"/>
      <c r="H21" s="100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</row>
    <row r="22" spans="1:24" s="19" customFormat="1" ht="22.5" customHeight="1" x14ac:dyDescent="0.15">
      <c r="A22" s="11">
        <v>9</v>
      </c>
      <c r="B22" s="9" t="s">
        <v>87</v>
      </c>
      <c r="C22" s="22" t="s">
        <v>124</v>
      </c>
      <c r="D22" s="14"/>
      <c r="E22" s="15"/>
      <c r="F22" s="15"/>
      <c r="G22" s="15"/>
      <c r="H22" s="16"/>
      <c r="I22" s="11" t="s">
        <v>90</v>
      </c>
      <c r="J22" s="11" t="s">
        <v>276</v>
      </c>
      <c r="K22" s="12"/>
      <c r="L22" s="12"/>
      <c r="M22" s="11" t="s">
        <v>126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2.5" customHeight="1" x14ac:dyDescent="0.15">
      <c r="A23" s="78" t="s">
        <v>349</v>
      </c>
      <c r="B23" s="78"/>
      <c r="C23" s="78"/>
      <c r="D23"/>
      <c r="E23"/>
      <c r="F23"/>
      <c r="G23"/>
      <c r="H23"/>
      <c r="I23" s="78"/>
      <c r="J23" s="7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5" spans="1:24" x14ac:dyDescent="0.15">
      <c r="D25" s="78"/>
      <c r="E25" s="78"/>
      <c r="F25" s="78"/>
      <c r="G25" s="78"/>
      <c r="H25" s="78"/>
    </row>
  </sheetData>
  <mergeCells count="115"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20:A21"/>
    <mergeCell ref="I20:I21"/>
    <mergeCell ref="J20:J21"/>
    <mergeCell ref="K20:K21"/>
    <mergeCell ref="L20:L21"/>
    <mergeCell ref="N18:N19"/>
    <mergeCell ref="O18:O19"/>
    <mergeCell ref="P18:P19"/>
    <mergeCell ref="Q18:Q19"/>
    <mergeCell ref="A14:A17"/>
    <mergeCell ref="T18:T19"/>
    <mergeCell ref="U18:U19"/>
    <mergeCell ref="V18:V19"/>
    <mergeCell ref="W18:W19"/>
    <mergeCell ref="X18:X19"/>
    <mergeCell ref="R18:R19"/>
    <mergeCell ref="S18:S19"/>
    <mergeCell ref="T14:T15"/>
    <mergeCell ref="U14:U15"/>
    <mergeCell ref="V14:V15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W14:W15"/>
    <mergeCell ref="X14:X15"/>
    <mergeCell ref="I16:I17"/>
    <mergeCell ref="I14:I15"/>
    <mergeCell ref="K14:K15"/>
    <mergeCell ref="L14:L15"/>
    <mergeCell ref="M14:M15"/>
    <mergeCell ref="U16:U17"/>
    <mergeCell ref="V16:V17"/>
    <mergeCell ref="W16:W17"/>
    <mergeCell ref="K16:K17"/>
    <mergeCell ref="L16:L17"/>
    <mergeCell ref="M16:M17"/>
    <mergeCell ref="N16:N17"/>
    <mergeCell ref="N14:N15"/>
    <mergeCell ref="O14:O15"/>
    <mergeCell ref="P14:P15"/>
    <mergeCell ref="Q14:Q15"/>
    <mergeCell ref="R14:R15"/>
    <mergeCell ref="T16:T17"/>
    <mergeCell ref="X16:X17"/>
    <mergeCell ref="R16:R17"/>
    <mergeCell ref="S16:S17"/>
    <mergeCell ref="S11:S12"/>
    <mergeCell ref="T11:T12"/>
    <mergeCell ref="U11:U12"/>
    <mergeCell ref="V11:V12"/>
    <mergeCell ref="W11:W12"/>
    <mergeCell ref="X11:X12"/>
    <mergeCell ref="S14:S15"/>
    <mergeCell ref="M11:M12"/>
    <mergeCell ref="N11:N12"/>
    <mergeCell ref="O11:O12"/>
    <mergeCell ref="P11:P12"/>
    <mergeCell ref="Q11:Q12"/>
    <mergeCell ref="R11:R12"/>
    <mergeCell ref="A11:A12"/>
    <mergeCell ref="I11:I12"/>
    <mergeCell ref="J11:J12"/>
    <mergeCell ref="K11:K12"/>
    <mergeCell ref="L11:L12"/>
    <mergeCell ref="N8:N9"/>
    <mergeCell ref="O8:O9"/>
    <mergeCell ref="P8:P9"/>
    <mergeCell ref="Q8:Q9"/>
    <mergeCell ref="D4:F4"/>
    <mergeCell ref="I4:J4"/>
    <mergeCell ref="I5:J5"/>
    <mergeCell ref="O5:X5"/>
    <mergeCell ref="A8:A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</mergeCells>
  <phoneticPr fontId="1"/>
  <hyperlinks>
    <hyperlink ref="Y1" location="目次!A1" display="戻る" xr:uid="{00000000-0004-0000-2100-000000000000}"/>
  </hyperlinks>
  <pageMargins left="0.7" right="0.7" top="0.75" bottom="0.75" header="0.3" footer="0.3"/>
  <pageSetup paperSize="9" scale="9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I25"/>
  <sheetViews>
    <sheetView showGridLines="0" zoomScale="85" zoomScaleNormal="85" workbookViewId="0">
      <selection activeCell="Y1" sqref="Y1"/>
    </sheetView>
  </sheetViews>
  <sheetFormatPr defaultRowHeight="13.5" x14ac:dyDescent="0.15"/>
  <cols>
    <col min="1" max="1" width="7.125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131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132</v>
      </c>
      <c r="Y1" s="182" t="s">
        <v>693</v>
      </c>
    </row>
    <row r="2" spans="1:35" ht="22.5" customHeight="1" x14ac:dyDescent="0.15">
      <c r="A2" s="292" t="s">
        <v>17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134</v>
      </c>
      <c r="M2" s="285" t="s">
        <v>51</v>
      </c>
      <c r="N2" s="285"/>
      <c r="O2" s="286" t="s">
        <v>43</v>
      </c>
      <c r="P2" s="287"/>
      <c r="Q2" s="2" t="s">
        <v>135</v>
      </c>
      <c r="R2" s="294" t="s">
        <v>54</v>
      </c>
      <c r="S2" s="295"/>
      <c r="T2" s="296" t="e">
        <f>T1^0.444*O2^0.663*0.008883</f>
        <v>#VALUE!</v>
      </c>
      <c r="U2" s="297"/>
      <c r="V2" s="2" t="s">
        <v>136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12" t="s">
        <v>77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66</v>
      </c>
      <c r="M5" s="11" t="s">
        <v>80</v>
      </c>
      <c r="N5" s="11" t="s">
        <v>158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3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35" s="19" customFormat="1" ht="22.5" customHeight="1" x14ac:dyDescent="0.15">
      <c r="A7" s="11">
        <v>1</v>
      </c>
      <c r="B7" s="9" t="s">
        <v>87</v>
      </c>
      <c r="C7" s="22" t="s">
        <v>123</v>
      </c>
      <c r="D7" s="14"/>
      <c r="E7" s="15"/>
      <c r="F7" s="15"/>
      <c r="G7" s="15"/>
      <c r="H7" s="16"/>
      <c r="I7" s="11" t="s">
        <v>89</v>
      </c>
      <c r="J7" s="11" t="s">
        <v>276</v>
      </c>
      <c r="K7" s="11" t="s">
        <v>66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ht="22.5" customHeight="1" x14ac:dyDescent="0.15">
      <c r="A8" s="318">
        <v>2</v>
      </c>
      <c r="B8" s="45" t="s">
        <v>105</v>
      </c>
      <c r="C8" s="26" t="s">
        <v>107</v>
      </c>
      <c r="D8" s="27"/>
      <c r="E8" s="98"/>
      <c r="F8" s="98"/>
      <c r="G8" s="98"/>
      <c r="H8" s="99"/>
      <c r="I8" s="318" t="s">
        <v>89</v>
      </c>
      <c r="J8" s="318" t="s">
        <v>109</v>
      </c>
      <c r="K8" s="318" t="s">
        <v>80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35" ht="22.5" customHeight="1" x14ac:dyDescent="0.15">
      <c r="A9" s="318"/>
      <c r="B9" s="49" t="s">
        <v>77</v>
      </c>
      <c r="C9" s="30" t="s">
        <v>111</v>
      </c>
      <c r="D9" s="50"/>
      <c r="E9" s="51"/>
      <c r="F9" s="51"/>
      <c r="G9" s="51"/>
      <c r="H9" s="100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</row>
    <row r="10" spans="1:35" ht="22.5" customHeight="1" x14ac:dyDescent="0.15">
      <c r="A10" s="11">
        <v>3</v>
      </c>
      <c r="B10" s="12" t="s">
        <v>87</v>
      </c>
      <c r="C10" s="22" t="s">
        <v>123</v>
      </c>
      <c r="D10" s="14"/>
      <c r="E10" s="15"/>
      <c r="F10" s="15"/>
      <c r="G10" s="15"/>
      <c r="H10" s="16"/>
      <c r="I10" s="11" t="s">
        <v>89</v>
      </c>
      <c r="J10" s="11" t="s">
        <v>150</v>
      </c>
      <c r="K10" s="11" t="s">
        <v>80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35" ht="22.5" customHeight="1" x14ac:dyDescent="0.15">
      <c r="A11" s="318">
        <v>4</v>
      </c>
      <c r="B11" s="45" t="s">
        <v>335</v>
      </c>
      <c r="C11" s="26" t="s">
        <v>336</v>
      </c>
      <c r="D11" s="46" t="s">
        <v>114</v>
      </c>
      <c r="E11" s="47" t="e">
        <f>6*T1</f>
        <v>#VALUE!</v>
      </c>
      <c r="F11" s="222" t="s">
        <v>116</v>
      </c>
      <c r="G11" s="222"/>
      <c r="H11" s="48"/>
      <c r="I11" s="318" t="s">
        <v>89</v>
      </c>
      <c r="J11" s="318" t="s">
        <v>91</v>
      </c>
      <c r="K11" s="318" t="s">
        <v>80</v>
      </c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35" ht="22.5" customHeight="1" x14ac:dyDescent="0.15">
      <c r="A12" s="318"/>
      <c r="B12" s="49" t="s">
        <v>87</v>
      </c>
      <c r="C12" s="30" t="s">
        <v>200</v>
      </c>
      <c r="D12" s="50"/>
      <c r="E12" s="51"/>
      <c r="F12" s="51"/>
      <c r="G12" s="51"/>
      <c r="H12" s="100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</row>
    <row r="13" spans="1:35" ht="22.5" customHeight="1" x14ac:dyDescent="0.15">
      <c r="A13" s="11">
        <v>5</v>
      </c>
      <c r="B13" s="12" t="s">
        <v>87</v>
      </c>
      <c r="C13" s="22" t="s">
        <v>123</v>
      </c>
      <c r="D13" s="14"/>
      <c r="E13" s="15"/>
      <c r="F13" s="15"/>
      <c r="G13" s="15"/>
      <c r="H13" s="16"/>
      <c r="I13" s="11" t="s">
        <v>89</v>
      </c>
      <c r="J13" s="11" t="s">
        <v>150</v>
      </c>
      <c r="K13" s="11" t="s">
        <v>80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35" ht="22.5" customHeight="1" x14ac:dyDescent="0.15">
      <c r="A14" s="318">
        <v>6</v>
      </c>
      <c r="B14" s="45" t="s">
        <v>281</v>
      </c>
      <c r="C14" s="26" t="s">
        <v>359</v>
      </c>
      <c r="D14" s="46" t="s">
        <v>114</v>
      </c>
      <c r="E14" s="47" t="e">
        <f>200*T2</f>
        <v>#VALUE!</v>
      </c>
      <c r="F14" s="222" t="s">
        <v>116</v>
      </c>
      <c r="G14" s="222"/>
      <c r="H14" s="48"/>
      <c r="I14" s="318" t="s">
        <v>89</v>
      </c>
      <c r="J14" s="109" t="s">
        <v>119</v>
      </c>
      <c r="K14" s="318" t="s">
        <v>80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120</v>
      </c>
      <c r="D15" s="50"/>
      <c r="E15" s="51"/>
      <c r="F15" s="223"/>
      <c r="G15" s="223"/>
      <c r="H15" s="52"/>
      <c r="I15" s="318"/>
      <c r="J15" s="110" t="s">
        <v>872</v>
      </c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18"/>
      <c r="B16" s="45" t="s">
        <v>164</v>
      </c>
      <c r="C16" s="26" t="s">
        <v>415</v>
      </c>
      <c r="D16" s="46" t="s">
        <v>114</v>
      </c>
      <c r="E16" s="47" t="e">
        <f>150*T2</f>
        <v>#VALUE!</v>
      </c>
      <c r="F16" s="222" t="s">
        <v>116</v>
      </c>
      <c r="G16" s="222"/>
      <c r="H16" s="48"/>
      <c r="I16" s="350" t="s">
        <v>288</v>
      </c>
      <c r="J16" s="109" t="s">
        <v>168</v>
      </c>
      <c r="K16" s="318" t="s">
        <v>80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22.5" customHeight="1" x14ac:dyDescent="0.15">
      <c r="A17" s="318"/>
      <c r="B17" s="49" t="s">
        <v>147</v>
      </c>
      <c r="C17" s="30" t="s">
        <v>120</v>
      </c>
      <c r="D17" s="50"/>
      <c r="E17" s="51"/>
      <c r="F17" s="223"/>
      <c r="G17" s="223"/>
      <c r="H17" s="52"/>
      <c r="I17" s="351"/>
      <c r="J17" s="110" t="s">
        <v>869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22.5" customHeight="1" x14ac:dyDescent="0.15">
      <c r="A18" s="302">
        <v>7</v>
      </c>
      <c r="B18" s="37" t="s">
        <v>289</v>
      </c>
      <c r="C18" s="18" t="s">
        <v>290</v>
      </c>
      <c r="D18" s="38" t="s">
        <v>114</v>
      </c>
      <c r="E18" s="39" t="e">
        <f>400*T2</f>
        <v>#VALUE!</v>
      </c>
      <c r="F18" s="220" t="s">
        <v>116</v>
      </c>
      <c r="G18" s="220"/>
      <c r="H18" s="40"/>
      <c r="I18" s="302" t="s">
        <v>89</v>
      </c>
      <c r="J18" s="302" t="s">
        <v>276</v>
      </c>
      <c r="K18" s="302" t="s">
        <v>80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</row>
    <row r="19" spans="1:24" ht="22.5" customHeight="1" x14ac:dyDescent="0.15">
      <c r="A19" s="302"/>
      <c r="B19" s="41" t="s">
        <v>87</v>
      </c>
      <c r="C19" s="21" t="s">
        <v>123</v>
      </c>
      <c r="D19" s="53"/>
      <c r="E19" s="54"/>
      <c r="F19" s="221"/>
      <c r="G19" s="221"/>
      <c r="H19" s="55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1:24" ht="22.5" customHeight="1" x14ac:dyDescent="0.15">
      <c r="A20" s="318">
        <v>8</v>
      </c>
      <c r="B20" s="45" t="s">
        <v>289</v>
      </c>
      <c r="C20" s="26" t="s">
        <v>368</v>
      </c>
      <c r="D20" s="46" t="s">
        <v>114</v>
      </c>
      <c r="E20" s="47" t="e">
        <f>2400*T2</f>
        <v>#VALUE!</v>
      </c>
      <c r="F20" s="228" t="s">
        <v>792</v>
      </c>
      <c r="G20" s="234" t="s">
        <v>791</v>
      </c>
      <c r="H20" s="229" t="s">
        <v>793</v>
      </c>
      <c r="I20" s="318" t="s">
        <v>89</v>
      </c>
      <c r="J20" s="318" t="s">
        <v>369</v>
      </c>
      <c r="K20" s="318" t="s">
        <v>80</v>
      </c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4" ht="22.5" customHeight="1" x14ac:dyDescent="0.15">
      <c r="A21" s="318"/>
      <c r="B21" s="49" t="s">
        <v>87</v>
      </c>
      <c r="C21" s="30" t="s">
        <v>299</v>
      </c>
      <c r="D21" s="116" t="s">
        <v>114</v>
      </c>
      <c r="E21" s="116" t="e">
        <f>100-G20/50</f>
        <v>#VALUE!</v>
      </c>
      <c r="F21" s="230" t="s">
        <v>714</v>
      </c>
      <c r="G21" s="51"/>
      <c r="H21" s="100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</row>
    <row r="22" spans="1:24" s="19" customFormat="1" ht="22.5" customHeight="1" x14ac:dyDescent="0.15">
      <c r="A22" s="11">
        <v>9</v>
      </c>
      <c r="B22" s="9" t="s">
        <v>87</v>
      </c>
      <c r="C22" s="22" t="s">
        <v>123</v>
      </c>
      <c r="D22" s="14"/>
      <c r="E22" s="15"/>
      <c r="F22" s="15"/>
      <c r="G22" s="15"/>
      <c r="H22" s="16"/>
      <c r="I22" s="11" t="s">
        <v>89</v>
      </c>
      <c r="J22" s="11" t="s">
        <v>276</v>
      </c>
      <c r="K22" s="12"/>
      <c r="L22" s="12"/>
      <c r="M22" s="11" t="s">
        <v>80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2.5" customHeight="1" x14ac:dyDescent="0.15">
      <c r="A23" s="78" t="s">
        <v>349</v>
      </c>
      <c r="B23" s="78"/>
      <c r="C23" s="78"/>
      <c r="D23"/>
      <c r="E23"/>
      <c r="F23"/>
      <c r="G23"/>
      <c r="H23"/>
      <c r="I23" s="78"/>
      <c r="J23" s="7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5" spans="1:24" x14ac:dyDescent="0.15">
      <c r="D25" s="78"/>
      <c r="E25" s="78"/>
      <c r="F25" s="78"/>
      <c r="G25" s="78"/>
      <c r="H25" s="78"/>
    </row>
  </sheetData>
  <mergeCells count="115"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N8:N9"/>
    <mergeCell ref="O8:O9"/>
    <mergeCell ref="P8:P9"/>
    <mergeCell ref="Q8:Q9"/>
    <mergeCell ref="D4:F4"/>
    <mergeCell ref="I4:J4"/>
    <mergeCell ref="I5:J5"/>
    <mergeCell ref="O5:X5"/>
    <mergeCell ref="A8:A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M11:M12"/>
    <mergeCell ref="N11:N12"/>
    <mergeCell ref="O11:O12"/>
    <mergeCell ref="P11:P12"/>
    <mergeCell ref="Q11:Q12"/>
    <mergeCell ref="R11:R12"/>
    <mergeCell ref="A11:A12"/>
    <mergeCell ref="I11:I12"/>
    <mergeCell ref="J11:J12"/>
    <mergeCell ref="K11:K12"/>
    <mergeCell ref="L11:L12"/>
    <mergeCell ref="X16:X17"/>
    <mergeCell ref="R16:R17"/>
    <mergeCell ref="S16:S17"/>
    <mergeCell ref="S11:S12"/>
    <mergeCell ref="T11:T12"/>
    <mergeCell ref="U11:U12"/>
    <mergeCell ref="V11:V12"/>
    <mergeCell ref="W11:W12"/>
    <mergeCell ref="X11:X12"/>
    <mergeCell ref="S14:S15"/>
    <mergeCell ref="K14:K15"/>
    <mergeCell ref="L14:L15"/>
    <mergeCell ref="M14:M15"/>
    <mergeCell ref="U16:U17"/>
    <mergeCell ref="V16:V17"/>
    <mergeCell ref="W16:W17"/>
    <mergeCell ref="K16:K17"/>
    <mergeCell ref="L16:L17"/>
    <mergeCell ref="M16:M17"/>
    <mergeCell ref="N16:N17"/>
    <mergeCell ref="N14:N15"/>
    <mergeCell ref="O14:O15"/>
    <mergeCell ref="P14:P15"/>
    <mergeCell ref="Q14:Q15"/>
    <mergeCell ref="R14:R15"/>
    <mergeCell ref="T16:T17"/>
    <mergeCell ref="A14:A17"/>
    <mergeCell ref="T18:T19"/>
    <mergeCell ref="U18:U19"/>
    <mergeCell ref="V18:V19"/>
    <mergeCell ref="W18:W19"/>
    <mergeCell ref="X18:X19"/>
    <mergeCell ref="R18:R19"/>
    <mergeCell ref="S18:S19"/>
    <mergeCell ref="T14:T15"/>
    <mergeCell ref="U14:U15"/>
    <mergeCell ref="V14:V15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W14:W15"/>
    <mergeCell ref="X14:X15"/>
    <mergeCell ref="I16:I17"/>
    <mergeCell ref="I14:I15"/>
    <mergeCell ref="A20:A21"/>
    <mergeCell ref="I20:I21"/>
    <mergeCell ref="J20:J21"/>
    <mergeCell ref="K20:K21"/>
    <mergeCell ref="L20:L21"/>
    <mergeCell ref="N18:N19"/>
    <mergeCell ref="O18:O19"/>
    <mergeCell ref="P18:P19"/>
    <mergeCell ref="Q18:Q19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</mergeCells>
  <phoneticPr fontId="1"/>
  <hyperlinks>
    <hyperlink ref="Y1" location="目次!A1" display="戻る" xr:uid="{00000000-0004-0000-2200-000000000000}"/>
  </hyperlinks>
  <pageMargins left="0.7" right="0.7" top="0.75" bottom="0.75" header="0.3" footer="0.3"/>
  <pageSetup paperSize="9" scale="9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G31"/>
  <sheetViews>
    <sheetView showGridLines="0" zoomScale="85" zoomScaleNormal="85" workbookViewId="0">
      <selection sqref="A1:B1"/>
    </sheetView>
  </sheetViews>
  <sheetFormatPr defaultRowHeight="13.5" x14ac:dyDescent="0.15"/>
  <cols>
    <col min="1" max="1" width="7.125" bestFit="1" customWidth="1"/>
    <col min="2" max="2" width="16.62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0" width="4.375" customWidth="1"/>
  </cols>
  <sheetData>
    <row r="1" spans="1:33" ht="22.5" customHeight="1" x14ac:dyDescent="0.15">
      <c r="A1" s="284" t="s">
        <v>39</v>
      </c>
      <c r="B1" s="284"/>
      <c r="C1" s="284" t="s">
        <v>402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182" t="s">
        <v>693</v>
      </c>
    </row>
    <row r="2" spans="1:33" ht="22.5" customHeight="1" x14ac:dyDescent="0.15">
      <c r="A2" s="292" t="s">
        <v>18</v>
      </c>
      <c r="B2" s="292"/>
      <c r="C2" s="292" t="s">
        <v>454</v>
      </c>
      <c r="D2" s="292"/>
      <c r="E2" s="292"/>
      <c r="F2" s="292"/>
      <c r="G2" s="293"/>
      <c r="H2" s="3" t="s">
        <v>455</v>
      </c>
      <c r="K2" s="285" t="s">
        <v>51</v>
      </c>
      <c r="L2" s="285"/>
      <c r="M2" s="286" t="s">
        <v>43</v>
      </c>
      <c r="N2" s="287"/>
      <c r="O2" s="2" t="s">
        <v>208</v>
      </c>
      <c r="P2" s="294" t="s">
        <v>54</v>
      </c>
      <c r="Q2" s="295"/>
      <c r="R2" s="296" t="e">
        <f>R1^0.444*M2^0.663*0.008883</f>
        <v>#VALUE!</v>
      </c>
      <c r="S2" s="297"/>
      <c r="T2" s="2" t="s">
        <v>456</v>
      </c>
      <c r="AG2" s="182"/>
    </row>
    <row r="3" spans="1:33" ht="22.5" customHeight="1" x14ac:dyDescent="0.2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</row>
    <row r="5" spans="1:33" ht="22.5" customHeight="1" x14ac:dyDescent="0.15">
      <c r="B5" s="62" t="s">
        <v>192</v>
      </c>
      <c r="C5" s="63" t="s">
        <v>193</v>
      </c>
      <c r="D5" s="300"/>
      <c r="E5" s="300"/>
      <c r="F5" s="301"/>
      <c r="G5" s="407" t="s">
        <v>457</v>
      </c>
      <c r="H5" s="407"/>
      <c r="I5" s="60" t="s">
        <v>66</v>
      </c>
      <c r="J5" s="60"/>
      <c r="K5" s="60"/>
      <c r="L5" s="60"/>
      <c r="M5" s="60"/>
      <c r="N5" s="60"/>
      <c r="O5" s="60"/>
    </row>
    <row r="6" spans="1:33" ht="22.5" customHeight="1" x14ac:dyDescent="0.15">
      <c r="A6" s="1" t="s">
        <v>83</v>
      </c>
      <c r="B6" s="1" t="s">
        <v>57</v>
      </c>
      <c r="C6" s="61" t="s">
        <v>58</v>
      </c>
      <c r="D6" s="303"/>
      <c r="E6" s="303"/>
      <c r="F6" s="304"/>
      <c r="G6" s="1" t="s">
        <v>84</v>
      </c>
      <c r="H6" s="1" t="s">
        <v>85</v>
      </c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</row>
    <row r="7" spans="1:33" ht="22.5" customHeight="1" x14ac:dyDescent="0.15">
      <c r="A7" s="375">
        <v>1</v>
      </c>
      <c r="B7" s="65" t="s">
        <v>77</v>
      </c>
      <c r="C7" s="66" t="s">
        <v>196</v>
      </c>
      <c r="D7" s="314"/>
      <c r="E7" s="314"/>
      <c r="F7" s="315"/>
      <c r="G7" s="292" t="s">
        <v>101</v>
      </c>
      <c r="H7" s="292" t="s">
        <v>109</v>
      </c>
      <c r="I7" s="292" t="s">
        <v>126</v>
      </c>
      <c r="J7" s="292"/>
      <c r="K7" s="292"/>
      <c r="L7" s="292"/>
      <c r="M7" s="292"/>
      <c r="N7" s="292"/>
      <c r="O7" s="292"/>
    </row>
    <row r="8" spans="1:33" ht="22.5" customHeight="1" x14ac:dyDescent="0.15">
      <c r="A8" s="377"/>
      <c r="B8" s="67" t="s">
        <v>87</v>
      </c>
      <c r="C8" s="68" t="s">
        <v>458</v>
      </c>
      <c r="D8" s="316"/>
      <c r="E8" s="316"/>
      <c r="F8" s="317"/>
      <c r="G8" s="292"/>
      <c r="H8" s="292"/>
      <c r="I8" s="292"/>
      <c r="J8" s="292"/>
      <c r="K8" s="292"/>
      <c r="L8" s="292"/>
      <c r="M8" s="292"/>
      <c r="N8" s="292"/>
      <c r="O8" s="292"/>
    </row>
    <row r="9" spans="1:33" ht="22.5" customHeight="1" x14ac:dyDescent="0.15">
      <c r="A9" s="408">
        <v>2</v>
      </c>
      <c r="B9" s="124" t="s">
        <v>459</v>
      </c>
      <c r="C9" s="26" t="s">
        <v>460</v>
      </c>
      <c r="D9" s="46" t="s">
        <v>166</v>
      </c>
      <c r="E9" s="47" t="e">
        <f>400*R2</f>
        <v>#VALUE!</v>
      </c>
      <c r="F9" s="48" t="s">
        <v>184</v>
      </c>
      <c r="G9" s="326" t="s">
        <v>118</v>
      </c>
      <c r="H9" s="326" t="s">
        <v>119</v>
      </c>
      <c r="I9" s="326" t="s">
        <v>102</v>
      </c>
      <c r="J9" s="326"/>
      <c r="K9" s="326"/>
      <c r="L9" s="326"/>
      <c r="M9" s="326"/>
      <c r="N9" s="326"/>
      <c r="O9" s="326"/>
    </row>
    <row r="10" spans="1:33" ht="22.5" customHeight="1" x14ac:dyDescent="0.15">
      <c r="A10" s="409"/>
      <c r="B10" s="29" t="s">
        <v>87</v>
      </c>
      <c r="C10" s="30" t="s">
        <v>121</v>
      </c>
      <c r="D10" s="31"/>
      <c r="E10" s="31"/>
      <c r="F10" s="32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1:33" ht="22.5" customHeight="1" x14ac:dyDescent="0.15">
      <c r="A11" s="60">
        <v>3</v>
      </c>
      <c r="B11" s="62" t="s">
        <v>87</v>
      </c>
      <c r="C11" s="22" t="s">
        <v>338</v>
      </c>
      <c r="D11" s="327"/>
      <c r="E11" s="327"/>
      <c r="F11" s="328"/>
      <c r="G11" s="60" t="s">
        <v>90</v>
      </c>
      <c r="H11" s="60" t="s">
        <v>91</v>
      </c>
      <c r="I11" s="125" t="s">
        <v>102</v>
      </c>
      <c r="J11" s="60"/>
      <c r="K11" s="60"/>
      <c r="L11" s="60"/>
      <c r="M11" s="60"/>
      <c r="N11" s="60"/>
      <c r="O11" s="60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/>
      <c r="E19"/>
      <c r="F19"/>
    </row>
    <row r="20" spans="4:6" ht="12.95" x14ac:dyDescent="0.25">
      <c r="D20"/>
      <c r="E20"/>
      <c r="F20"/>
    </row>
    <row r="21" spans="4:6" ht="12.95" x14ac:dyDescent="0.25">
      <c r="D21" s="325"/>
      <c r="E21" s="325"/>
      <c r="F21" s="325"/>
    </row>
    <row r="30" spans="4:6" x14ac:dyDescent="0.15">
      <c r="D30" s="5"/>
      <c r="E30" s="5"/>
      <c r="F30" s="5"/>
    </row>
    <row r="31" spans="4:6" x14ac:dyDescent="0.15">
      <c r="D31" s="5"/>
      <c r="E31" s="5"/>
      <c r="F31" s="5"/>
    </row>
  </sheetData>
  <mergeCells count="40">
    <mergeCell ref="O9:O10"/>
    <mergeCell ref="D11:F11"/>
    <mergeCell ref="D21:F21"/>
    <mergeCell ref="O7:O8"/>
    <mergeCell ref="A9:A10"/>
    <mergeCell ref="G9:G10"/>
    <mergeCell ref="H9:H10"/>
    <mergeCell ref="I9:I10"/>
    <mergeCell ref="J9:J10"/>
    <mergeCell ref="K9:K10"/>
    <mergeCell ref="L9:L10"/>
    <mergeCell ref="M9:M10"/>
    <mergeCell ref="N9:N10"/>
    <mergeCell ref="I7:I8"/>
    <mergeCell ref="J7:J8"/>
    <mergeCell ref="K7:K8"/>
    <mergeCell ref="L7:L8"/>
    <mergeCell ref="M7:M8"/>
    <mergeCell ref="N7:N8"/>
    <mergeCell ref="D4:F4"/>
    <mergeCell ref="G4:H4"/>
    <mergeCell ref="D5:F5"/>
    <mergeCell ref="G5:H5"/>
    <mergeCell ref="D6:F6"/>
    <mergeCell ref="A7:A8"/>
    <mergeCell ref="D7:F8"/>
    <mergeCell ref="G7:G8"/>
    <mergeCell ref="H7:H8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2300-000000000000}"/>
  </hyperlinks>
  <pageMargins left="0.7" right="0.7" top="0.75" bottom="0.75" header="0.3" footer="0.3"/>
  <pageSetup paperSize="9" scale="9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G31"/>
  <sheetViews>
    <sheetView showGridLines="0" zoomScale="85" zoomScaleNormal="85" workbookViewId="0">
      <selection activeCell="A13" sqref="A13"/>
    </sheetView>
  </sheetViews>
  <sheetFormatPr defaultRowHeight="13.5" x14ac:dyDescent="0.15"/>
  <cols>
    <col min="1" max="1" width="7.125" bestFit="1" customWidth="1"/>
    <col min="2" max="2" width="16.62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0" width="4.375" customWidth="1"/>
  </cols>
  <sheetData>
    <row r="1" spans="1:33" ht="22.5" customHeight="1" x14ac:dyDescent="0.15">
      <c r="A1" s="284" t="s">
        <v>39</v>
      </c>
      <c r="B1" s="284"/>
      <c r="C1" s="284" t="s">
        <v>402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132</v>
      </c>
      <c r="V1" s="182" t="s">
        <v>693</v>
      </c>
    </row>
    <row r="2" spans="1:33" ht="22.5" customHeight="1" x14ac:dyDescent="0.15">
      <c r="A2" s="292" t="s">
        <v>19</v>
      </c>
      <c r="B2" s="292"/>
      <c r="C2" s="292" t="s">
        <v>454</v>
      </c>
      <c r="D2" s="292"/>
      <c r="E2" s="292"/>
      <c r="F2" s="292"/>
      <c r="G2" s="293"/>
      <c r="H2" s="3" t="s">
        <v>455</v>
      </c>
      <c r="K2" s="285" t="s">
        <v>51</v>
      </c>
      <c r="L2" s="285"/>
      <c r="M2" s="286" t="s">
        <v>43</v>
      </c>
      <c r="N2" s="287"/>
      <c r="O2" s="2" t="s">
        <v>405</v>
      </c>
      <c r="P2" s="294" t="s">
        <v>54</v>
      </c>
      <c r="Q2" s="295"/>
      <c r="R2" s="296" t="e">
        <f>R1^0.444*M2^0.663*0.008883</f>
        <v>#VALUE!</v>
      </c>
      <c r="S2" s="297"/>
      <c r="T2" s="2" t="s">
        <v>325</v>
      </c>
      <c r="AG2" s="182"/>
    </row>
    <row r="3" spans="1:33" ht="22.5" customHeight="1" x14ac:dyDescent="0.2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</row>
    <row r="5" spans="1:33" ht="22.5" customHeight="1" x14ac:dyDescent="0.15">
      <c r="B5" s="62" t="s">
        <v>192</v>
      </c>
      <c r="C5" s="63" t="s">
        <v>193</v>
      </c>
      <c r="D5" s="300"/>
      <c r="E5" s="300"/>
      <c r="F5" s="301"/>
      <c r="G5" s="407" t="s">
        <v>457</v>
      </c>
      <c r="H5" s="407"/>
      <c r="I5" s="60" t="s">
        <v>169</v>
      </c>
      <c r="J5" s="60"/>
      <c r="K5" s="60"/>
      <c r="L5" s="60"/>
      <c r="M5" s="60"/>
      <c r="N5" s="60"/>
      <c r="O5" s="60"/>
    </row>
    <row r="6" spans="1:33" ht="22.5" customHeight="1" x14ac:dyDescent="0.15">
      <c r="A6" s="1" t="s">
        <v>83</v>
      </c>
      <c r="B6" s="1" t="s">
        <v>57</v>
      </c>
      <c r="C6" s="61" t="s">
        <v>58</v>
      </c>
      <c r="D6" s="303"/>
      <c r="E6" s="303"/>
      <c r="F6" s="304"/>
      <c r="G6" s="1" t="s">
        <v>84</v>
      </c>
      <c r="H6" s="1" t="s">
        <v>85</v>
      </c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</row>
    <row r="7" spans="1:33" ht="22.5" customHeight="1" x14ac:dyDescent="0.15">
      <c r="A7" s="375">
        <v>1</v>
      </c>
      <c r="B7" s="65" t="s">
        <v>77</v>
      </c>
      <c r="C7" s="66" t="s">
        <v>196</v>
      </c>
      <c r="D7" s="314"/>
      <c r="E7" s="314"/>
      <c r="F7" s="315"/>
      <c r="G7" s="292" t="s">
        <v>108</v>
      </c>
      <c r="H7" s="292" t="s">
        <v>109</v>
      </c>
      <c r="I7" s="292" t="s">
        <v>461</v>
      </c>
      <c r="J7" s="292"/>
      <c r="K7" s="292"/>
      <c r="L7" s="292"/>
      <c r="M7" s="292"/>
      <c r="N7" s="292"/>
      <c r="O7" s="292"/>
    </row>
    <row r="8" spans="1:33" ht="22.5" customHeight="1" x14ac:dyDescent="0.15">
      <c r="A8" s="377"/>
      <c r="B8" s="67" t="s">
        <v>87</v>
      </c>
      <c r="C8" s="68" t="s">
        <v>201</v>
      </c>
      <c r="D8" s="316"/>
      <c r="E8" s="316"/>
      <c r="F8" s="317"/>
      <c r="G8" s="292"/>
      <c r="H8" s="292"/>
      <c r="I8" s="292"/>
      <c r="J8" s="292"/>
      <c r="K8" s="292"/>
      <c r="L8" s="292"/>
      <c r="M8" s="292"/>
      <c r="N8" s="292"/>
      <c r="O8" s="292"/>
    </row>
    <row r="9" spans="1:33" ht="22.5" customHeight="1" x14ac:dyDescent="0.15">
      <c r="A9" s="408">
        <v>2</v>
      </c>
      <c r="B9" s="124" t="s">
        <v>462</v>
      </c>
      <c r="C9" s="26" t="s">
        <v>463</v>
      </c>
      <c r="D9" s="46" t="s">
        <v>183</v>
      </c>
      <c r="E9" s="47" t="e">
        <f>250*R2</f>
        <v>#VALUE!</v>
      </c>
      <c r="F9" s="48" t="s">
        <v>167</v>
      </c>
      <c r="G9" s="326" t="s">
        <v>90</v>
      </c>
      <c r="H9" s="326" t="s">
        <v>91</v>
      </c>
      <c r="I9" s="326" t="s">
        <v>461</v>
      </c>
      <c r="J9" s="326"/>
      <c r="K9" s="326"/>
      <c r="L9" s="326"/>
      <c r="M9" s="326"/>
      <c r="N9" s="326"/>
      <c r="O9" s="326"/>
    </row>
    <row r="10" spans="1:33" ht="22.5" customHeight="1" x14ac:dyDescent="0.15">
      <c r="A10" s="409"/>
      <c r="B10" s="29" t="s">
        <v>87</v>
      </c>
      <c r="C10" s="30" t="s">
        <v>171</v>
      </c>
      <c r="D10" s="31"/>
      <c r="E10" s="31"/>
      <c r="F10" s="32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1:33" ht="22.5" customHeight="1" x14ac:dyDescent="0.15">
      <c r="A11" s="60">
        <v>3</v>
      </c>
      <c r="B11" s="62" t="s">
        <v>87</v>
      </c>
      <c r="C11" s="22" t="s">
        <v>201</v>
      </c>
      <c r="D11" s="327"/>
      <c r="E11" s="327"/>
      <c r="F11" s="328"/>
      <c r="G11" s="60" t="s">
        <v>90</v>
      </c>
      <c r="H11" s="60" t="s">
        <v>91</v>
      </c>
      <c r="I11" s="125" t="s">
        <v>461</v>
      </c>
      <c r="J11" s="60"/>
      <c r="K11" s="60"/>
      <c r="L11" s="60"/>
      <c r="M11" s="60"/>
      <c r="N11" s="60"/>
      <c r="O11" s="60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/>
      <c r="E19"/>
      <c r="F19"/>
    </row>
    <row r="20" spans="4:6" ht="12.95" x14ac:dyDescent="0.25">
      <c r="D20"/>
      <c r="E20"/>
      <c r="F20"/>
    </row>
    <row r="21" spans="4:6" ht="12.95" x14ac:dyDescent="0.25">
      <c r="D21" s="325"/>
      <c r="E21" s="325"/>
      <c r="F21" s="325"/>
    </row>
    <row r="30" spans="4:6" x14ac:dyDescent="0.15">
      <c r="D30" s="5"/>
      <c r="E30" s="5"/>
      <c r="F30" s="5"/>
    </row>
    <row r="31" spans="4:6" x14ac:dyDescent="0.15">
      <c r="D31" s="5"/>
      <c r="E31" s="5"/>
      <c r="F31" s="5"/>
    </row>
  </sheetData>
  <mergeCells count="40">
    <mergeCell ref="O9:O10"/>
    <mergeCell ref="D11:F11"/>
    <mergeCell ref="D21:F21"/>
    <mergeCell ref="O7:O8"/>
    <mergeCell ref="A9:A10"/>
    <mergeCell ref="G9:G10"/>
    <mergeCell ref="H9:H10"/>
    <mergeCell ref="I9:I10"/>
    <mergeCell ref="J9:J10"/>
    <mergeCell ref="K9:K10"/>
    <mergeCell ref="L9:L10"/>
    <mergeCell ref="M9:M10"/>
    <mergeCell ref="N9:N10"/>
    <mergeCell ref="I7:I8"/>
    <mergeCell ref="J7:J8"/>
    <mergeCell ref="K7:K8"/>
    <mergeCell ref="L7:L8"/>
    <mergeCell ref="M7:M8"/>
    <mergeCell ref="N7:N8"/>
    <mergeCell ref="D4:F4"/>
    <mergeCell ref="G4:H4"/>
    <mergeCell ref="D5:F5"/>
    <mergeCell ref="G5:H5"/>
    <mergeCell ref="D6:F6"/>
    <mergeCell ref="A7:A8"/>
    <mergeCell ref="D7:F8"/>
    <mergeCell ref="G7:G8"/>
    <mergeCell ref="H7:H8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2400-000000000000}"/>
  </hyperlinks>
  <pageMargins left="0.7" right="0.7" top="0.75" bottom="0.75" header="0.3" footer="0.3"/>
  <pageSetup paperSize="9"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G31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13.875" bestFit="1" customWidth="1"/>
    <col min="2" max="2" width="24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3" width="4.375" customWidth="1"/>
  </cols>
  <sheetData>
    <row r="1" spans="1:33" ht="22.5" customHeight="1" x14ac:dyDescent="0.15">
      <c r="A1" s="284" t="s">
        <v>39</v>
      </c>
      <c r="B1" s="284"/>
      <c r="C1" s="284" t="s">
        <v>402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403</v>
      </c>
      <c r="V1" s="321" t="s">
        <v>693</v>
      </c>
      <c r="W1" s="321"/>
    </row>
    <row r="2" spans="1:33" ht="22.5" customHeight="1" x14ac:dyDescent="0.15">
      <c r="A2" s="292" t="s">
        <v>21</v>
      </c>
      <c r="B2" s="292"/>
      <c r="C2" s="292" t="s">
        <v>464</v>
      </c>
      <c r="D2" s="292"/>
      <c r="E2" s="292"/>
      <c r="F2" s="292"/>
      <c r="G2" s="293"/>
      <c r="H2" s="3" t="s">
        <v>465</v>
      </c>
      <c r="K2" s="285" t="s">
        <v>51</v>
      </c>
      <c r="L2" s="285"/>
      <c r="M2" s="286" t="s">
        <v>43</v>
      </c>
      <c r="N2" s="287"/>
      <c r="O2" s="2" t="s">
        <v>466</v>
      </c>
      <c r="P2" s="294" t="s">
        <v>54</v>
      </c>
      <c r="Q2" s="295"/>
      <c r="R2" s="296" t="e">
        <f>R1^0.444*M2^0.663*0.008883</f>
        <v>#VALUE!</v>
      </c>
      <c r="S2" s="297"/>
      <c r="T2" s="2" t="s">
        <v>456</v>
      </c>
      <c r="AG2" s="182"/>
    </row>
    <row r="3" spans="1:33" ht="22.5" customHeight="1" x14ac:dyDescent="0.2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 t="s">
        <v>467</v>
      </c>
      <c r="K4" s="1">
        <v>8</v>
      </c>
      <c r="L4" s="1" t="s">
        <v>468</v>
      </c>
      <c r="M4" s="1">
        <v>15</v>
      </c>
      <c r="N4" s="1" t="s">
        <v>469</v>
      </c>
      <c r="O4" s="1">
        <v>22</v>
      </c>
      <c r="P4" s="1" t="s">
        <v>467</v>
      </c>
      <c r="Q4" s="1">
        <v>29</v>
      </c>
      <c r="R4" s="1" t="s">
        <v>468</v>
      </c>
      <c r="S4" s="1">
        <v>36</v>
      </c>
      <c r="T4" s="1" t="s">
        <v>467</v>
      </c>
      <c r="U4" s="1">
        <v>43</v>
      </c>
      <c r="V4" s="1" t="s">
        <v>467</v>
      </c>
      <c r="W4" s="1">
        <v>49</v>
      </c>
    </row>
    <row r="5" spans="1:33" ht="22.5" customHeight="1" x14ac:dyDescent="0.15">
      <c r="B5" s="62" t="s">
        <v>192</v>
      </c>
      <c r="C5" s="63" t="s">
        <v>193</v>
      </c>
      <c r="D5" s="300"/>
      <c r="E5" s="300"/>
      <c r="F5" s="301"/>
      <c r="G5" s="407" t="s">
        <v>457</v>
      </c>
      <c r="H5" s="407"/>
      <c r="I5" s="126" t="s">
        <v>102</v>
      </c>
      <c r="J5" s="60"/>
      <c r="K5" s="127" t="s">
        <v>74</v>
      </c>
      <c r="L5" s="60"/>
      <c r="M5" s="126" t="s">
        <v>461</v>
      </c>
      <c r="N5" s="62"/>
      <c r="O5" s="127" t="s">
        <v>151</v>
      </c>
      <c r="P5" s="62"/>
      <c r="Q5" s="126" t="s">
        <v>151</v>
      </c>
      <c r="R5" s="62"/>
      <c r="S5" s="127" t="s">
        <v>461</v>
      </c>
      <c r="T5" s="62"/>
      <c r="U5" s="127" t="s">
        <v>461</v>
      </c>
      <c r="V5" s="62"/>
      <c r="W5" s="62"/>
    </row>
    <row r="6" spans="1:33" ht="22.5" customHeight="1" x14ac:dyDescent="0.15">
      <c r="A6" s="1" t="s">
        <v>83</v>
      </c>
      <c r="B6" s="1" t="s">
        <v>57</v>
      </c>
      <c r="C6" s="61" t="s">
        <v>58</v>
      </c>
      <c r="D6" s="303"/>
      <c r="E6" s="303"/>
      <c r="F6" s="304"/>
      <c r="G6" s="1" t="s">
        <v>425</v>
      </c>
      <c r="H6" s="1" t="s">
        <v>85</v>
      </c>
      <c r="I6" s="1">
        <v>1</v>
      </c>
      <c r="J6" s="1" t="s">
        <v>467</v>
      </c>
      <c r="K6" s="1">
        <v>8</v>
      </c>
      <c r="L6" s="1" t="s">
        <v>470</v>
      </c>
      <c r="M6" s="1">
        <v>15</v>
      </c>
      <c r="N6" s="1" t="s">
        <v>470</v>
      </c>
      <c r="O6" s="1">
        <v>22</v>
      </c>
      <c r="P6" s="1" t="s">
        <v>471</v>
      </c>
      <c r="Q6" s="1">
        <v>29</v>
      </c>
      <c r="R6" s="1" t="s">
        <v>472</v>
      </c>
      <c r="S6" s="1">
        <v>36</v>
      </c>
      <c r="T6" s="1" t="s">
        <v>467</v>
      </c>
      <c r="U6" s="1">
        <v>43</v>
      </c>
      <c r="V6" s="1" t="s">
        <v>467</v>
      </c>
      <c r="W6" s="1">
        <v>49</v>
      </c>
    </row>
    <row r="7" spans="1:33" ht="22.5" customHeight="1" x14ac:dyDescent="0.15">
      <c r="A7" s="87">
        <v>1</v>
      </c>
      <c r="B7" s="65" t="s">
        <v>473</v>
      </c>
      <c r="C7" s="66" t="s">
        <v>143</v>
      </c>
      <c r="D7" s="128"/>
      <c r="E7" s="128"/>
      <c r="F7" s="129"/>
      <c r="G7" s="292" t="s">
        <v>422</v>
      </c>
      <c r="H7" s="292" t="s">
        <v>109</v>
      </c>
      <c r="I7" s="411" t="s">
        <v>461</v>
      </c>
      <c r="J7" s="292"/>
      <c r="K7" s="292"/>
      <c r="L7" s="292"/>
      <c r="M7" s="411" t="s">
        <v>74</v>
      </c>
      <c r="N7" s="292"/>
      <c r="O7" s="292"/>
      <c r="P7" s="292"/>
      <c r="Q7" s="411" t="s">
        <v>151</v>
      </c>
      <c r="R7" s="292"/>
      <c r="S7" s="292"/>
      <c r="T7" s="292"/>
      <c r="U7" s="292"/>
      <c r="V7" s="292"/>
      <c r="W7" s="292"/>
    </row>
    <row r="8" spans="1:33" ht="22.5" customHeight="1" x14ac:dyDescent="0.15">
      <c r="A8" s="130" t="s">
        <v>474</v>
      </c>
      <c r="B8" s="67" t="s">
        <v>77</v>
      </c>
      <c r="C8" s="68" t="s">
        <v>333</v>
      </c>
      <c r="D8" s="131"/>
      <c r="E8" s="131"/>
      <c r="F8" s="132"/>
      <c r="G8" s="292"/>
      <c r="H8" s="292"/>
      <c r="I8" s="411"/>
      <c r="J8" s="292"/>
      <c r="K8" s="292"/>
      <c r="L8" s="292"/>
      <c r="M8" s="411"/>
      <c r="N8" s="292"/>
      <c r="O8" s="292"/>
      <c r="P8" s="292"/>
      <c r="Q8" s="411"/>
      <c r="R8" s="292"/>
      <c r="S8" s="292"/>
      <c r="T8" s="292"/>
      <c r="U8" s="292"/>
      <c r="V8" s="292"/>
      <c r="W8" s="292"/>
    </row>
    <row r="9" spans="1:33" ht="22.5" customHeight="1" x14ac:dyDescent="0.15">
      <c r="A9" s="87">
        <v>1</v>
      </c>
      <c r="B9" s="65" t="s">
        <v>157</v>
      </c>
      <c r="C9" s="133" t="s">
        <v>475</v>
      </c>
      <c r="D9" s="134"/>
      <c r="E9" s="134"/>
      <c r="F9" s="135"/>
      <c r="G9" s="292" t="s">
        <v>90</v>
      </c>
      <c r="H9" s="292" t="s">
        <v>109</v>
      </c>
      <c r="I9" s="292"/>
      <c r="J9" s="292"/>
      <c r="K9" s="410" t="s">
        <v>151</v>
      </c>
      <c r="L9" s="292"/>
      <c r="M9" s="292"/>
      <c r="N9" s="292"/>
      <c r="O9" s="410" t="s">
        <v>151</v>
      </c>
      <c r="P9" s="292"/>
      <c r="Q9" s="292"/>
      <c r="R9" s="292"/>
      <c r="S9" s="410" t="s">
        <v>151</v>
      </c>
      <c r="T9" s="292"/>
      <c r="U9" s="410" t="s">
        <v>151</v>
      </c>
      <c r="V9" s="292"/>
      <c r="W9" s="292"/>
    </row>
    <row r="10" spans="1:33" ht="22.5" customHeight="1" x14ac:dyDescent="0.15">
      <c r="A10" s="130" t="s">
        <v>476</v>
      </c>
      <c r="B10" s="67" t="s">
        <v>87</v>
      </c>
      <c r="C10" s="68" t="s">
        <v>201</v>
      </c>
      <c r="D10" s="131"/>
      <c r="E10" s="131"/>
      <c r="F10" s="132"/>
      <c r="G10" s="292"/>
      <c r="H10" s="292"/>
      <c r="I10" s="292"/>
      <c r="J10" s="292"/>
      <c r="K10" s="410"/>
      <c r="L10" s="292"/>
      <c r="M10" s="292"/>
      <c r="N10" s="292"/>
      <c r="O10" s="410"/>
      <c r="P10" s="292"/>
      <c r="Q10" s="292"/>
      <c r="R10" s="292"/>
      <c r="S10" s="410"/>
      <c r="T10" s="292"/>
      <c r="U10" s="410"/>
      <c r="V10" s="292"/>
      <c r="W10" s="292"/>
    </row>
    <row r="11" spans="1:33" ht="22.5" customHeight="1" x14ac:dyDescent="0.15">
      <c r="A11" s="292">
        <v>2</v>
      </c>
      <c r="B11" s="136" t="s">
        <v>477</v>
      </c>
      <c r="C11" s="137" t="s">
        <v>478</v>
      </c>
      <c r="D11" s="38" t="s">
        <v>183</v>
      </c>
      <c r="E11" s="39" t="e">
        <f>400*R2</f>
        <v>#VALUE!</v>
      </c>
      <c r="F11" s="40" t="s">
        <v>184</v>
      </c>
      <c r="G11" s="292" t="s">
        <v>108</v>
      </c>
      <c r="H11" s="412" t="s">
        <v>119</v>
      </c>
      <c r="I11" s="413" t="s">
        <v>151</v>
      </c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</row>
    <row r="12" spans="1:33" ht="22.5" customHeight="1" x14ac:dyDescent="0.15">
      <c r="A12" s="292"/>
      <c r="B12" s="123" t="s">
        <v>87</v>
      </c>
      <c r="C12" s="91" t="s">
        <v>177</v>
      </c>
      <c r="D12" s="138"/>
      <c r="E12" s="138"/>
      <c r="F12" s="139"/>
      <c r="G12" s="292"/>
      <c r="H12" s="292"/>
      <c r="I12" s="413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</row>
    <row r="13" spans="1:33" ht="22.5" customHeight="1" x14ac:dyDescent="0.15">
      <c r="A13" s="292"/>
      <c r="B13" s="140" t="s">
        <v>479</v>
      </c>
      <c r="C13" s="66" t="s">
        <v>480</v>
      </c>
      <c r="D13" s="38" t="s">
        <v>183</v>
      </c>
      <c r="E13" s="39" t="e">
        <f>250*R2</f>
        <v>#VALUE!</v>
      </c>
      <c r="F13" s="40" t="s">
        <v>245</v>
      </c>
      <c r="G13" s="292" t="s">
        <v>108</v>
      </c>
      <c r="H13" s="292" t="s">
        <v>91</v>
      </c>
      <c r="I13" s="413" t="s">
        <v>126</v>
      </c>
      <c r="J13" s="292"/>
      <c r="K13" s="414" t="s">
        <v>126</v>
      </c>
      <c r="L13" s="292"/>
      <c r="M13" s="413" t="s">
        <v>151</v>
      </c>
      <c r="N13" s="292"/>
      <c r="O13" s="414" t="s">
        <v>151</v>
      </c>
      <c r="P13" s="292"/>
      <c r="Q13" s="413" t="s">
        <v>151</v>
      </c>
      <c r="R13" s="292"/>
      <c r="S13" s="414" t="s">
        <v>151</v>
      </c>
      <c r="T13" s="292"/>
      <c r="U13" s="414" t="s">
        <v>126</v>
      </c>
      <c r="V13" s="292"/>
      <c r="W13" s="292"/>
    </row>
    <row r="14" spans="1:33" ht="22.5" customHeight="1" x14ac:dyDescent="0.15">
      <c r="A14" s="292"/>
      <c r="B14" s="123" t="s">
        <v>87</v>
      </c>
      <c r="C14" s="91" t="s">
        <v>171</v>
      </c>
      <c r="D14" s="138"/>
      <c r="E14" s="138"/>
      <c r="F14" s="139"/>
      <c r="G14" s="292"/>
      <c r="H14" s="292"/>
      <c r="I14" s="413"/>
      <c r="J14" s="292"/>
      <c r="K14" s="414"/>
      <c r="L14" s="292"/>
      <c r="M14" s="413"/>
      <c r="N14" s="292"/>
      <c r="O14" s="414"/>
      <c r="P14" s="292"/>
      <c r="Q14" s="413"/>
      <c r="R14" s="292"/>
      <c r="S14" s="414"/>
      <c r="T14" s="292"/>
      <c r="U14" s="414"/>
      <c r="V14" s="292"/>
      <c r="W14" s="292"/>
    </row>
    <row r="15" spans="1:33" ht="22.5" customHeight="1" x14ac:dyDescent="0.15">
      <c r="A15" s="60">
        <v>3</v>
      </c>
      <c r="B15" s="62" t="s">
        <v>87</v>
      </c>
      <c r="C15" s="22" t="s">
        <v>201</v>
      </c>
      <c r="D15" s="14"/>
      <c r="E15" s="14"/>
      <c r="F15" s="141"/>
      <c r="G15" s="60" t="s">
        <v>90</v>
      </c>
      <c r="H15" s="60" t="s">
        <v>91</v>
      </c>
      <c r="I15" s="126" t="s">
        <v>169</v>
      </c>
      <c r="J15" s="60"/>
      <c r="K15" s="127" t="s">
        <v>151</v>
      </c>
      <c r="L15" s="60"/>
      <c r="M15" s="126" t="s">
        <v>151</v>
      </c>
      <c r="N15" s="60"/>
      <c r="O15" s="127" t="s">
        <v>151</v>
      </c>
      <c r="P15" s="60"/>
      <c r="Q15" s="126" t="s">
        <v>151</v>
      </c>
      <c r="R15" s="60"/>
      <c r="S15" s="127" t="s">
        <v>151</v>
      </c>
      <c r="T15" s="60"/>
      <c r="U15" s="127" t="s">
        <v>169</v>
      </c>
      <c r="V15" s="60"/>
      <c r="W15" s="60"/>
    </row>
    <row r="16" spans="1:33" ht="22.5" customHeight="1" x14ac:dyDescent="0.15">
      <c r="A16" s="292">
        <v>4</v>
      </c>
      <c r="B16" s="65" t="s">
        <v>481</v>
      </c>
      <c r="C16" s="137" t="s">
        <v>482</v>
      </c>
      <c r="D16" s="38" t="s">
        <v>412</v>
      </c>
      <c r="E16" s="39" t="e">
        <f>150*R2</f>
        <v>#VALUE!</v>
      </c>
      <c r="F16" s="40" t="s">
        <v>167</v>
      </c>
      <c r="G16" s="292" t="s">
        <v>422</v>
      </c>
      <c r="H16" s="292" t="s">
        <v>168</v>
      </c>
      <c r="I16" s="413" t="s">
        <v>102</v>
      </c>
      <c r="J16" s="292"/>
      <c r="K16" s="292"/>
      <c r="L16" s="292"/>
      <c r="M16" s="413" t="s">
        <v>126</v>
      </c>
      <c r="N16" s="292"/>
      <c r="O16" s="292"/>
      <c r="P16" s="292"/>
      <c r="Q16" s="413" t="s">
        <v>151</v>
      </c>
      <c r="R16" s="292"/>
      <c r="S16" s="292"/>
      <c r="T16" s="292"/>
      <c r="U16" s="292"/>
      <c r="V16" s="292"/>
      <c r="W16" s="292"/>
    </row>
    <row r="17" spans="1:23" ht="22.5" customHeight="1" x14ac:dyDescent="0.15">
      <c r="A17" s="292"/>
      <c r="B17" s="67" t="s">
        <v>147</v>
      </c>
      <c r="C17" s="68" t="s">
        <v>120</v>
      </c>
      <c r="D17" s="131"/>
      <c r="E17" s="131"/>
      <c r="F17" s="132"/>
      <c r="G17" s="292"/>
      <c r="H17" s="292"/>
      <c r="I17" s="413"/>
      <c r="J17" s="292"/>
      <c r="K17" s="292"/>
      <c r="L17" s="292"/>
      <c r="M17" s="413"/>
      <c r="N17" s="292"/>
      <c r="O17" s="292"/>
      <c r="P17" s="292"/>
      <c r="Q17" s="413"/>
      <c r="R17" s="292"/>
      <c r="S17" s="292"/>
      <c r="T17" s="292"/>
      <c r="U17" s="292"/>
      <c r="V17" s="292"/>
      <c r="W17" s="292"/>
    </row>
    <row r="18" spans="1:23" ht="22.5" customHeight="1" x14ac:dyDescent="0.15">
      <c r="A18" s="60">
        <v>5</v>
      </c>
      <c r="B18" s="62" t="s">
        <v>87</v>
      </c>
      <c r="C18" s="63" t="s">
        <v>483</v>
      </c>
      <c r="D18" s="142"/>
      <c r="E18" s="142"/>
      <c r="F18" s="143"/>
      <c r="G18" s="60" t="s">
        <v>118</v>
      </c>
      <c r="H18" s="60" t="s">
        <v>150</v>
      </c>
      <c r="I18" s="126" t="s">
        <v>126</v>
      </c>
      <c r="J18" s="62"/>
      <c r="K18" s="62"/>
      <c r="L18" s="62"/>
      <c r="M18" s="126" t="s">
        <v>461</v>
      </c>
      <c r="N18" s="62"/>
      <c r="O18" s="62"/>
      <c r="P18" s="62"/>
      <c r="Q18" s="126" t="s">
        <v>74</v>
      </c>
      <c r="R18" s="62"/>
      <c r="S18" s="62"/>
      <c r="T18" s="62"/>
      <c r="U18" s="62"/>
      <c r="V18" s="62"/>
      <c r="W18" s="62"/>
    </row>
    <row r="19" spans="1:23" x14ac:dyDescent="0.15">
      <c r="D19"/>
      <c r="E19"/>
      <c r="F19"/>
    </row>
    <row r="20" spans="1:23" x14ac:dyDescent="0.15">
      <c r="D20"/>
      <c r="E20"/>
      <c r="F20"/>
    </row>
    <row r="21" spans="1:23" x14ac:dyDescent="0.15">
      <c r="D21" s="325"/>
      <c r="E21" s="325"/>
      <c r="F21" s="325"/>
    </row>
    <row r="30" spans="1:23" x14ac:dyDescent="0.15">
      <c r="D30" s="5"/>
      <c r="E30" s="5"/>
      <c r="F30" s="5"/>
    </row>
    <row r="31" spans="1:23" x14ac:dyDescent="0.15">
      <c r="D31" s="5"/>
      <c r="E31" s="5"/>
      <c r="F31" s="5"/>
    </row>
  </sheetData>
  <mergeCells count="106">
    <mergeCell ref="W16:W17"/>
    <mergeCell ref="D21:F21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P11:P12"/>
    <mergeCell ref="Q11:Q12"/>
    <mergeCell ref="S13:S14"/>
    <mergeCell ref="T13:T14"/>
    <mergeCell ref="U13:U14"/>
    <mergeCell ref="V13:V14"/>
    <mergeCell ref="W13:W14"/>
    <mergeCell ref="A16:A17"/>
    <mergeCell ref="G16:G17"/>
    <mergeCell ref="H16:H17"/>
    <mergeCell ref="I16:I17"/>
    <mergeCell ref="J16:J17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V9:V10"/>
    <mergeCell ref="W9:W10"/>
    <mergeCell ref="A11:A14"/>
    <mergeCell ref="G11:G12"/>
    <mergeCell ref="H11:H12"/>
    <mergeCell ref="I11:I12"/>
    <mergeCell ref="J11:J12"/>
    <mergeCell ref="K11:K12"/>
    <mergeCell ref="N9:N10"/>
    <mergeCell ref="O9:O10"/>
    <mergeCell ref="P9:P10"/>
    <mergeCell ref="Q9:Q10"/>
    <mergeCell ref="R9:R10"/>
    <mergeCell ref="S9:S10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U7:U8"/>
    <mergeCell ref="V7:V8"/>
    <mergeCell ref="W7:W8"/>
    <mergeCell ref="G9:G10"/>
    <mergeCell ref="H9:H10"/>
    <mergeCell ref="I9:I10"/>
    <mergeCell ref="J9:J10"/>
    <mergeCell ref="K9:K10"/>
    <mergeCell ref="L9:L10"/>
    <mergeCell ref="M9:M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D4:F4"/>
    <mergeCell ref="G4:H4"/>
    <mergeCell ref="D5:F5"/>
    <mergeCell ref="G5:H5"/>
    <mergeCell ref="D6:F6"/>
    <mergeCell ref="G7:G8"/>
    <mergeCell ref="H7:H8"/>
    <mergeCell ref="A2:B2"/>
    <mergeCell ref="C2:G2"/>
    <mergeCell ref="V1:W1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2500-000000000000}"/>
  </hyperlinks>
  <pageMargins left="0.7" right="0.7" top="0.75" bottom="0.75" header="0.3" footer="0.3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13.875" bestFit="1" customWidth="1"/>
    <col min="2" max="2" width="24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3" width="4.375" customWidth="1"/>
  </cols>
  <sheetData>
    <row r="1" spans="1:33" ht="22.5" customHeight="1" x14ac:dyDescent="0.15">
      <c r="A1" s="284" t="s">
        <v>39</v>
      </c>
      <c r="B1" s="284"/>
      <c r="C1" s="284" t="s">
        <v>402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132</v>
      </c>
      <c r="V1" s="321" t="s">
        <v>693</v>
      </c>
      <c r="W1" s="321"/>
    </row>
    <row r="2" spans="1:33" ht="22.5" customHeight="1" x14ac:dyDescent="0.15">
      <c r="A2" s="292" t="s">
        <v>20</v>
      </c>
      <c r="B2" s="292"/>
      <c r="C2" s="292" t="s">
        <v>464</v>
      </c>
      <c r="D2" s="292"/>
      <c r="E2" s="292"/>
      <c r="F2" s="292"/>
      <c r="G2" s="293"/>
      <c r="H2" s="3" t="s">
        <v>465</v>
      </c>
      <c r="K2" s="285" t="s">
        <v>51</v>
      </c>
      <c r="L2" s="285"/>
      <c r="M2" s="286" t="s">
        <v>43</v>
      </c>
      <c r="N2" s="287"/>
      <c r="O2" s="2" t="s">
        <v>405</v>
      </c>
      <c r="P2" s="294" t="s">
        <v>54</v>
      </c>
      <c r="Q2" s="295"/>
      <c r="R2" s="296" t="e">
        <f>R1^0.444*M2^0.663*0.008883</f>
        <v>#VALUE!</v>
      </c>
      <c r="S2" s="297"/>
      <c r="T2" s="2" t="s">
        <v>456</v>
      </c>
      <c r="AG2" s="182"/>
    </row>
    <row r="3" spans="1:33" ht="22.5" customHeight="1" x14ac:dyDescent="0.2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 t="s">
        <v>467</v>
      </c>
      <c r="K4" s="1">
        <v>8</v>
      </c>
      <c r="L4" s="1" t="s">
        <v>484</v>
      </c>
      <c r="M4" s="1">
        <v>15</v>
      </c>
      <c r="N4" s="1" t="s">
        <v>467</v>
      </c>
      <c r="O4" s="1">
        <v>22</v>
      </c>
      <c r="P4" s="1" t="s">
        <v>467</v>
      </c>
      <c r="Q4" s="1">
        <v>29</v>
      </c>
      <c r="R4" s="1" t="s">
        <v>467</v>
      </c>
      <c r="S4" s="1">
        <v>36</v>
      </c>
      <c r="T4" s="1" t="s">
        <v>62</v>
      </c>
      <c r="U4" s="1">
        <v>43</v>
      </c>
      <c r="V4" s="1" t="s">
        <v>467</v>
      </c>
      <c r="W4" s="1">
        <v>49</v>
      </c>
    </row>
    <row r="5" spans="1:33" ht="22.5" customHeight="1" x14ac:dyDescent="0.15">
      <c r="B5" s="62" t="s">
        <v>192</v>
      </c>
      <c r="C5" s="63" t="s">
        <v>193</v>
      </c>
      <c r="D5" s="300"/>
      <c r="E5" s="300"/>
      <c r="F5" s="301"/>
      <c r="G5" s="407" t="s">
        <v>457</v>
      </c>
      <c r="H5" s="407"/>
      <c r="I5" s="126" t="s">
        <v>74</v>
      </c>
      <c r="J5" s="60"/>
      <c r="K5" s="127" t="s">
        <v>74</v>
      </c>
      <c r="L5" s="60"/>
      <c r="M5" s="126" t="s">
        <v>169</v>
      </c>
      <c r="N5" s="62"/>
      <c r="O5" s="127" t="s">
        <v>74</v>
      </c>
      <c r="P5" s="62"/>
      <c r="Q5" s="126" t="s">
        <v>461</v>
      </c>
      <c r="R5" s="62"/>
      <c r="S5" s="127" t="s">
        <v>151</v>
      </c>
      <c r="T5" s="62"/>
      <c r="U5" s="127" t="s">
        <v>461</v>
      </c>
      <c r="V5" s="62"/>
      <c r="W5" s="62"/>
    </row>
    <row r="6" spans="1:33" ht="22.5" customHeight="1" x14ac:dyDescent="0.15">
      <c r="A6" s="1" t="s">
        <v>83</v>
      </c>
      <c r="B6" s="1" t="s">
        <v>57</v>
      </c>
      <c r="C6" s="61" t="s">
        <v>58</v>
      </c>
      <c r="D6" s="303"/>
      <c r="E6" s="303"/>
      <c r="F6" s="304"/>
      <c r="G6" s="1" t="s">
        <v>239</v>
      </c>
      <c r="H6" s="1" t="s">
        <v>85</v>
      </c>
      <c r="I6" s="1">
        <v>1</v>
      </c>
      <c r="J6" s="1" t="s">
        <v>467</v>
      </c>
      <c r="K6" s="1">
        <v>8</v>
      </c>
      <c r="L6" s="1" t="s">
        <v>467</v>
      </c>
      <c r="M6" s="1">
        <v>15</v>
      </c>
      <c r="N6" s="1" t="s">
        <v>472</v>
      </c>
      <c r="O6" s="1">
        <v>22</v>
      </c>
      <c r="P6" s="1" t="s">
        <v>62</v>
      </c>
      <c r="Q6" s="1">
        <v>29</v>
      </c>
      <c r="R6" s="1" t="s">
        <v>470</v>
      </c>
      <c r="S6" s="1">
        <v>36</v>
      </c>
      <c r="T6" s="1" t="s">
        <v>191</v>
      </c>
      <c r="U6" s="1">
        <v>43</v>
      </c>
      <c r="V6" s="1" t="s">
        <v>470</v>
      </c>
      <c r="W6" s="1">
        <v>49</v>
      </c>
    </row>
    <row r="7" spans="1:33" ht="22.5" customHeight="1" x14ac:dyDescent="0.15">
      <c r="A7" s="87">
        <v>1</v>
      </c>
      <c r="B7" s="65" t="s">
        <v>473</v>
      </c>
      <c r="C7" s="66" t="s">
        <v>427</v>
      </c>
      <c r="D7" s="128"/>
      <c r="E7" s="128"/>
      <c r="F7" s="129"/>
      <c r="G7" s="292" t="s">
        <v>90</v>
      </c>
      <c r="H7" s="292" t="s">
        <v>109</v>
      </c>
      <c r="I7" s="411" t="s">
        <v>151</v>
      </c>
      <c r="J7" s="292"/>
      <c r="K7" s="292"/>
      <c r="L7" s="292"/>
      <c r="M7" s="411" t="s">
        <v>461</v>
      </c>
      <c r="N7" s="292"/>
      <c r="O7" s="292"/>
      <c r="P7" s="292"/>
      <c r="Q7" s="411" t="s">
        <v>74</v>
      </c>
      <c r="R7" s="292"/>
      <c r="S7" s="292"/>
      <c r="T7" s="292"/>
      <c r="U7" s="292"/>
      <c r="V7" s="292"/>
      <c r="W7" s="292"/>
    </row>
    <row r="8" spans="1:33" ht="22.5" customHeight="1" x14ac:dyDescent="0.15">
      <c r="A8" s="130" t="s">
        <v>485</v>
      </c>
      <c r="B8" s="67" t="s">
        <v>157</v>
      </c>
      <c r="C8" s="68" t="s">
        <v>145</v>
      </c>
      <c r="D8" s="131"/>
      <c r="E8" s="131"/>
      <c r="F8" s="132"/>
      <c r="G8" s="292"/>
      <c r="H8" s="292"/>
      <c r="I8" s="411"/>
      <c r="J8" s="292"/>
      <c r="K8" s="292"/>
      <c r="L8" s="292"/>
      <c r="M8" s="411"/>
      <c r="N8" s="292"/>
      <c r="O8" s="292"/>
      <c r="P8" s="292"/>
      <c r="Q8" s="411"/>
      <c r="R8" s="292"/>
      <c r="S8" s="292"/>
      <c r="T8" s="292"/>
      <c r="U8" s="292"/>
      <c r="V8" s="292"/>
      <c r="W8" s="292"/>
    </row>
    <row r="9" spans="1:33" ht="22.5" customHeight="1" x14ac:dyDescent="0.15">
      <c r="A9" s="87">
        <v>1</v>
      </c>
      <c r="B9" s="65" t="s">
        <v>486</v>
      </c>
      <c r="C9" s="133" t="s">
        <v>487</v>
      </c>
      <c r="D9" s="134"/>
      <c r="E9" s="134"/>
      <c r="F9" s="135"/>
      <c r="G9" s="292" t="s">
        <v>101</v>
      </c>
      <c r="H9" s="292" t="s">
        <v>109</v>
      </c>
      <c r="I9" s="292"/>
      <c r="J9" s="292"/>
      <c r="K9" s="410" t="s">
        <v>461</v>
      </c>
      <c r="L9" s="292"/>
      <c r="M9" s="292"/>
      <c r="N9" s="292"/>
      <c r="O9" s="410" t="s">
        <v>461</v>
      </c>
      <c r="P9" s="292"/>
      <c r="Q9" s="292"/>
      <c r="R9" s="292"/>
      <c r="S9" s="410" t="s">
        <v>74</v>
      </c>
      <c r="T9" s="292"/>
      <c r="U9" s="410" t="s">
        <v>151</v>
      </c>
      <c r="V9" s="292"/>
      <c r="W9" s="292"/>
    </row>
    <row r="10" spans="1:33" ht="22.5" customHeight="1" x14ac:dyDescent="0.15">
      <c r="A10" s="130" t="s">
        <v>476</v>
      </c>
      <c r="B10" s="67" t="s">
        <v>87</v>
      </c>
      <c r="C10" s="68" t="s">
        <v>488</v>
      </c>
      <c r="D10" s="131"/>
      <c r="E10" s="131"/>
      <c r="F10" s="132"/>
      <c r="G10" s="292"/>
      <c r="H10" s="292"/>
      <c r="I10" s="292"/>
      <c r="J10" s="292"/>
      <c r="K10" s="410"/>
      <c r="L10" s="292"/>
      <c r="M10" s="292"/>
      <c r="N10" s="292"/>
      <c r="O10" s="410"/>
      <c r="P10" s="292"/>
      <c r="Q10" s="292"/>
      <c r="R10" s="292"/>
      <c r="S10" s="410"/>
      <c r="T10" s="292"/>
      <c r="U10" s="410"/>
      <c r="V10" s="292"/>
      <c r="W10" s="292"/>
    </row>
    <row r="11" spans="1:33" ht="22.5" customHeight="1" x14ac:dyDescent="0.15">
      <c r="A11" s="292">
        <v>2</v>
      </c>
      <c r="B11" s="136" t="s">
        <v>479</v>
      </c>
      <c r="C11" s="66" t="s">
        <v>480</v>
      </c>
      <c r="D11" s="38" t="s">
        <v>204</v>
      </c>
      <c r="E11" s="39" t="e">
        <f>250*R2</f>
        <v>#VALUE!</v>
      </c>
      <c r="F11" s="40" t="s">
        <v>117</v>
      </c>
      <c r="G11" s="292" t="s">
        <v>90</v>
      </c>
      <c r="H11" s="292" t="s">
        <v>91</v>
      </c>
      <c r="I11" s="411" t="s">
        <v>80</v>
      </c>
      <c r="J11" s="292"/>
      <c r="K11" s="410" t="s">
        <v>151</v>
      </c>
      <c r="L11" s="292"/>
      <c r="M11" s="411" t="s">
        <v>151</v>
      </c>
      <c r="N11" s="292"/>
      <c r="O11" s="410" t="s">
        <v>151</v>
      </c>
      <c r="P11" s="292"/>
      <c r="Q11" s="411" t="s">
        <v>151</v>
      </c>
      <c r="R11" s="292"/>
      <c r="S11" s="410" t="s">
        <v>151</v>
      </c>
      <c r="T11" s="292"/>
      <c r="U11" s="410" t="s">
        <v>102</v>
      </c>
      <c r="V11" s="292"/>
      <c r="W11" s="292"/>
    </row>
    <row r="12" spans="1:33" ht="22.5" customHeight="1" x14ac:dyDescent="0.15">
      <c r="A12" s="292"/>
      <c r="B12" s="123" t="s">
        <v>87</v>
      </c>
      <c r="C12" s="91" t="s">
        <v>171</v>
      </c>
      <c r="D12" s="138"/>
      <c r="E12" s="138"/>
      <c r="F12" s="139"/>
      <c r="G12" s="292"/>
      <c r="H12" s="292"/>
      <c r="I12" s="411"/>
      <c r="J12" s="292"/>
      <c r="K12" s="410"/>
      <c r="L12" s="292"/>
      <c r="M12" s="411"/>
      <c r="N12" s="292"/>
      <c r="O12" s="410"/>
      <c r="P12" s="292"/>
      <c r="Q12" s="411"/>
      <c r="R12" s="292"/>
      <c r="S12" s="410"/>
      <c r="T12" s="292"/>
      <c r="U12" s="410"/>
      <c r="V12" s="292"/>
      <c r="W12" s="292"/>
    </row>
    <row r="13" spans="1:33" ht="22.5" customHeight="1" x14ac:dyDescent="0.15">
      <c r="A13" s="60">
        <v>3</v>
      </c>
      <c r="B13" s="62" t="s">
        <v>87</v>
      </c>
      <c r="C13" s="22" t="s">
        <v>488</v>
      </c>
      <c r="D13" s="14"/>
      <c r="E13" s="14"/>
      <c r="F13" s="141"/>
      <c r="G13" s="60" t="s">
        <v>90</v>
      </c>
      <c r="H13" s="60" t="s">
        <v>91</v>
      </c>
      <c r="I13" s="126" t="s">
        <v>151</v>
      </c>
      <c r="J13" s="60"/>
      <c r="K13" s="127" t="s">
        <v>102</v>
      </c>
      <c r="L13" s="60"/>
      <c r="M13" s="126" t="s">
        <v>151</v>
      </c>
      <c r="N13" s="60"/>
      <c r="O13" s="127" t="s">
        <v>80</v>
      </c>
      <c r="P13" s="60"/>
      <c r="Q13" s="126" t="s">
        <v>102</v>
      </c>
      <c r="R13" s="60"/>
      <c r="S13" s="127" t="s">
        <v>66</v>
      </c>
      <c r="T13" s="60"/>
      <c r="U13" s="127" t="s">
        <v>66</v>
      </c>
      <c r="V13" s="60"/>
      <c r="W13" s="60"/>
    </row>
    <row r="14" spans="1:33" ht="22.5" customHeight="1" x14ac:dyDescent="0.15">
      <c r="A14" s="292">
        <v>4</v>
      </c>
      <c r="B14" s="65" t="s">
        <v>430</v>
      </c>
      <c r="C14" s="137" t="s">
        <v>482</v>
      </c>
      <c r="D14" s="38" t="s">
        <v>183</v>
      </c>
      <c r="E14" s="39" t="e">
        <f>150*R2</f>
        <v>#VALUE!</v>
      </c>
      <c r="F14" s="40" t="s">
        <v>167</v>
      </c>
      <c r="G14" s="292" t="s">
        <v>297</v>
      </c>
      <c r="H14" s="292" t="s">
        <v>168</v>
      </c>
      <c r="I14" s="411" t="s">
        <v>151</v>
      </c>
      <c r="J14" s="292"/>
      <c r="K14" s="292"/>
      <c r="L14" s="292"/>
      <c r="M14" s="411" t="s">
        <v>74</v>
      </c>
      <c r="N14" s="292"/>
      <c r="O14" s="292"/>
      <c r="P14" s="292"/>
      <c r="Q14" s="411" t="s">
        <v>151</v>
      </c>
      <c r="R14" s="292"/>
      <c r="S14" s="292"/>
      <c r="T14" s="292"/>
      <c r="U14" s="292"/>
      <c r="V14" s="292"/>
      <c r="W14" s="292"/>
    </row>
    <row r="15" spans="1:33" ht="22.5" customHeight="1" x14ac:dyDescent="0.15">
      <c r="A15" s="292"/>
      <c r="B15" s="67" t="s">
        <v>147</v>
      </c>
      <c r="C15" s="68" t="s">
        <v>489</v>
      </c>
      <c r="D15" s="131"/>
      <c r="E15" s="131"/>
      <c r="F15" s="132"/>
      <c r="G15" s="292"/>
      <c r="H15" s="292"/>
      <c r="I15" s="411"/>
      <c r="J15" s="292"/>
      <c r="K15" s="292"/>
      <c r="L15" s="292"/>
      <c r="M15" s="411"/>
      <c r="N15" s="292"/>
      <c r="O15" s="292"/>
      <c r="P15" s="292"/>
      <c r="Q15" s="411"/>
      <c r="R15" s="292"/>
      <c r="S15" s="292"/>
      <c r="T15" s="292"/>
      <c r="U15" s="292"/>
      <c r="V15" s="292"/>
      <c r="W15" s="292"/>
    </row>
    <row r="16" spans="1:33" ht="22.5" customHeight="1" x14ac:dyDescent="0.15">
      <c r="A16" s="60">
        <v>5</v>
      </c>
      <c r="B16" s="62" t="s">
        <v>87</v>
      </c>
      <c r="C16" s="63" t="s">
        <v>149</v>
      </c>
      <c r="D16" s="142"/>
      <c r="E16" s="142"/>
      <c r="F16" s="143"/>
      <c r="G16" s="60" t="s">
        <v>197</v>
      </c>
      <c r="H16" s="60" t="s">
        <v>150</v>
      </c>
      <c r="I16" s="126" t="s">
        <v>461</v>
      </c>
      <c r="J16" s="62"/>
      <c r="K16" s="62"/>
      <c r="L16" s="62"/>
      <c r="M16" s="126" t="s">
        <v>151</v>
      </c>
      <c r="N16" s="62"/>
      <c r="O16" s="62"/>
      <c r="P16" s="62"/>
      <c r="Q16" s="126" t="s">
        <v>126</v>
      </c>
      <c r="R16" s="62"/>
      <c r="S16" s="62"/>
      <c r="T16" s="62"/>
      <c r="U16" s="62"/>
      <c r="V16" s="62"/>
      <c r="W16" s="62"/>
    </row>
    <row r="17" spans="4:6" ht="12.95" x14ac:dyDescent="0.25">
      <c r="D17"/>
      <c r="E17"/>
      <c r="F17"/>
    </row>
    <row r="18" spans="4:6" x14ac:dyDescent="0.15">
      <c r="D18"/>
      <c r="E18"/>
      <c r="F18"/>
    </row>
    <row r="19" spans="4:6" x14ac:dyDescent="0.1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89">
    <mergeCell ref="D19:F19"/>
    <mergeCell ref="R14:R15"/>
    <mergeCell ref="S14:S15"/>
    <mergeCell ref="T14:T15"/>
    <mergeCell ref="U14:U15"/>
    <mergeCell ref="K14:K15"/>
    <mergeCell ref="V14:V15"/>
    <mergeCell ref="W14:W15"/>
    <mergeCell ref="L14:L15"/>
    <mergeCell ref="M14:M15"/>
    <mergeCell ref="N14:N15"/>
    <mergeCell ref="O14:O15"/>
    <mergeCell ref="P14:P15"/>
    <mergeCell ref="Q14:Q15"/>
    <mergeCell ref="A14:A15"/>
    <mergeCell ref="G14:G15"/>
    <mergeCell ref="H14:H15"/>
    <mergeCell ref="I14:I15"/>
    <mergeCell ref="J14:J15"/>
    <mergeCell ref="W11:W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T9:T10"/>
    <mergeCell ref="U9:U10"/>
    <mergeCell ref="V9:V10"/>
    <mergeCell ref="W9:W10"/>
    <mergeCell ref="A11:A12"/>
    <mergeCell ref="G11:G12"/>
    <mergeCell ref="H11:H12"/>
    <mergeCell ref="I11:I12"/>
    <mergeCell ref="J11:J12"/>
    <mergeCell ref="K11:K12"/>
    <mergeCell ref="N9:N10"/>
    <mergeCell ref="O9:O10"/>
    <mergeCell ref="P9:P10"/>
    <mergeCell ref="Q9:Q10"/>
    <mergeCell ref="R9:R10"/>
    <mergeCell ref="S9:S10"/>
    <mergeCell ref="U7:U8"/>
    <mergeCell ref="V7:V8"/>
    <mergeCell ref="W7:W8"/>
    <mergeCell ref="G9:G10"/>
    <mergeCell ref="H9:H10"/>
    <mergeCell ref="I9:I10"/>
    <mergeCell ref="J9:J10"/>
    <mergeCell ref="K9:K10"/>
    <mergeCell ref="L9:L10"/>
    <mergeCell ref="M9:M10"/>
    <mergeCell ref="O7:O8"/>
    <mergeCell ref="P7:P8"/>
    <mergeCell ref="Q7:Q8"/>
    <mergeCell ref="R7:R8"/>
    <mergeCell ref="S7:S8"/>
    <mergeCell ref="T7:T8"/>
    <mergeCell ref="N7:N8"/>
    <mergeCell ref="D4:F4"/>
    <mergeCell ref="G4:H4"/>
    <mergeCell ref="D5:F5"/>
    <mergeCell ref="G5:H5"/>
    <mergeCell ref="D6:F6"/>
    <mergeCell ref="G7:G8"/>
    <mergeCell ref="H7:H8"/>
    <mergeCell ref="I7:I8"/>
    <mergeCell ref="J7:J8"/>
    <mergeCell ref="K7:K8"/>
    <mergeCell ref="L7:L8"/>
    <mergeCell ref="M7:M8"/>
    <mergeCell ref="V1:W1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2600-000000000000}"/>
  </hyperlink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4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32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132</v>
      </c>
      <c r="V1" s="321" t="s">
        <v>693</v>
      </c>
      <c r="W1" s="321"/>
    </row>
    <row r="2" spans="1:33" ht="22.5" customHeight="1" x14ac:dyDescent="0.15">
      <c r="A2" s="292" t="s">
        <v>152</v>
      </c>
      <c r="B2" s="292"/>
      <c r="C2" s="292" t="s">
        <v>49</v>
      </c>
      <c r="D2" s="292"/>
      <c r="E2" s="292"/>
      <c r="F2" s="292"/>
      <c r="G2" s="293"/>
      <c r="H2" s="60" t="s">
        <v>153</v>
      </c>
      <c r="K2" s="285" t="s">
        <v>51</v>
      </c>
      <c r="L2" s="285"/>
      <c r="M2" s="286" t="s">
        <v>43</v>
      </c>
      <c r="N2" s="287"/>
      <c r="O2" s="2" t="s">
        <v>154</v>
      </c>
      <c r="P2" s="294" t="s">
        <v>54</v>
      </c>
      <c r="Q2" s="295"/>
      <c r="R2" s="296" t="e">
        <f>R1^0.444*M2^0.663*0.008883</f>
        <v>#VALUE!</v>
      </c>
      <c r="S2" s="297"/>
      <c r="T2" s="2" t="s">
        <v>136</v>
      </c>
      <c r="AG2" s="182"/>
    </row>
    <row r="3" spans="1:33" ht="22.5" customHeight="1" x14ac:dyDescent="0.25"/>
    <row r="4" spans="1:33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9"/>
      <c r="G4" s="285" t="s">
        <v>60</v>
      </c>
      <c r="H4" s="285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  <c r="AD4" s="7">
        <v>22</v>
      </c>
      <c r="AE4" s="7" t="s">
        <v>155</v>
      </c>
      <c r="AF4" s="7">
        <v>35</v>
      </c>
    </row>
    <row r="5" spans="1:33" ht="22.5" customHeight="1" x14ac:dyDescent="0.15">
      <c r="B5" s="290" t="s">
        <v>156</v>
      </c>
      <c r="C5" s="305" t="s">
        <v>802</v>
      </c>
      <c r="D5" s="306"/>
      <c r="E5" s="306"/>
      <c r="F5" s="307"/>
      <c r="G5" s="291" t="s">
        <v>805</v>
      </c>
      <c r="H5" s="292"/>
      <c r="I5" s="330" t="s">
        <v>74</v>
      </c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298" t="s">
        <v>67</v>
      </c>
      <c r="AE5" s="298"/>
      <c r="AF5" s="292"/>
    </row>
    <row r="6" spans="1:33" ht="22.5" customHeight="1" x14ac:dyDescent="0.15">
      <c r="B6" s="290"/>
      <c r="C6" s="308" t="s">
        <v>803</v>
      </c>
      <c r="D6" s="309"/>
      <c r="E6" s="309"/>
      <c r="F6" s="310"/>
      <c r="G6" s="292"/>
      <c r="H6" s="292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298"/>
      <c r="AE6" s="298"/>
      <c r="AF6" s="292"/>
    </row>
    <row r="7" spans="1:33" ht="22.5" customHeight="1" x14ac:dyDescent="0.15">
      <c r="B7" s="290"/>
      <c r="C7" s="311" t="s">
        <v>860</v>
      </c>
      <c r="D7" s="312"/>
      <c r="E7" s="312"/>
      <c r="F7" s="313"/>
      <c r="G7" s="292"/>
      <c r="H7" s="292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298"/>
      <c r="AE7" s="298"/>
      <c r="AF7" s="292"/>
    </row>
    <row r="8" spans="1:33" ht="22.5" customHeight="1" x14ac:dyDescent="0.15">
      <c r="A8" s="6"/>
      <c r="B8" s="12" t="s">
        <v>157</v>
      </c>
      <c r="C8" s="13" t="s">
        <v>78</v>
      </c>
      <c r="D8" s="300"/>
      <c r="E8" s="300"/>
      <c r="F8" s="301"/>
      <c r="G8" s="302" t="s">
        <v>79</v>
      </c>
      <c r="H8" s="302"/>
      <c r="I8" s="12"/>
      <c r="J8" s="11" t="s">
        <v>74</v>
      </c>
      <c r="K8" s="11" t="s">
        <v>102</v>
      </c>
      <c r="L8" s="11" t="s">
        <v>159</v>
      </c>
      <c r="M8" s="329" t="s">
        <v>141</v>
      </c>
      <c r="N8" s="329"/>
      <c r="O8" s="329"/>
      <c r="P8" s="329"/>
      <c r="Q8" s="329"/>
      <c r="R8" s="329"/>
      <c r="S8" s="329"/>
      <c r="T8" s="11"/>
      <c r="U8" s="9"/>
      <c r="V8" s="9"/>
      <c r="W8" s="11" t="s">
        <v>151</v>
      </c>
      <c r="X8" s="11" t="s">
        <v>102</v>
      </c>
      <c r="Y8" s="11" t="s">
        <v>160</v>
      </c>
      <c r="Z8" s="329" t="s">
        <v>141</v>
      </c>
      <c r="AA8" s="329"/>
      <c r="AB8" s="329"/>
      <c r="AC8" s="329"/>
      <c r="AD8" s="329"/>
      <c r="AE8" s="329"/>
      <c r="AF8" s="329"/>
    </row>
    <row r="9" spans="1:33" ht="22.5" customHeight="1" x14ac:dyDescent="0.15">
      <c r="A9" s="7" t="s">
        <v>83</v>
      </c>
      <c r="B9" s="7" t="s">
        <v>57</v>
      </c>
      <c r="C9" s="8" t="s">
        <v>58</v>
      </c>
      <c r="D9" s="303"/>
      <c r="E9" s="303"/>
      <c r="F9" s="304"/>
      <c r="G9" s="7" t="s">
        <v>161</v>
      </c>
      <c r="H9" s="7" t="s">
        <v>85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 t="s">
        <v>62</v>
      </c>
      <c r="AF9" s="7">
        <v>35</v>
      </c>
    </row>
    <row r="10" spans="1:33" ht="22.5" customHeight="1" x14ac:dyDescent="0.15">
      <c r="A10" s="302">
        <v>1</v>
      </c>
      <c r="B10" s="37" t="s">
        <v>162</v>
      </c>
      <c r="C10" s="18" t="s">
        <v>163</v>
      </c>
      <c r="D10" s="314"/>
      <c r="E10" s="314"/>
      <c r="F10" s="315"/>
      <c r="G10" s="302" t="s">
        <v>108</v>
      </c>
      <c r="H10" s="302" t="s">
        <v>109</v>
      </c>
      <c r="I10" s="302" t="s">
        <v>66</v>
      </c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 t="s">
        <v>151</v>
      </c>
      <c r="X10" s="302"/>
      <c r="Y10" s="302"/>
      <c r="Z10" s="302"/>
      <c r="AA10" s="302"/>
      <c r="AB10" s="302"/>
      <c r="AC10" s="302"/>
      <c r="AD10" s="302"/>
      <c r="AE10" s="302"/>
      <c r="AF10" s="302"/>
    </row>
    <row r="11" spans="1:33" ht="22.5" customHeight="1" x14ac:dyDescent="0.15">
      <c r="A11" s="302"/>
      <c r="B11" s="41" t="s">
        <v>157</v>
      </c>
      <c r="C11" s="21" t="s">
        <v>111</v>
      </c>
      <c r="D11" s="316"/>
      <c r="E11" s="316"/>
      <c r="F11" s="317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</row>
    <row r="12" spans="1:33" ht="22.5" customHeight="1" x14ac:dyDescent="0.15">
      <c r="A12" s="318">
        <v>2</v>
      </c>
      <c r="B12" s="45" t="s">
        <v>164</v>
      </c>
      <c r="C12" s="26" t="s">
        <v>165</v>
      </c>
      <c r="D12" s="46" t="s">
        <v>166</v>
      </c>
      <c r="E12" s="47" t="e">
        <f>80*R2</f>
        <v>#VALUE!</v>
      </c>
      <c r="F12" s="48" t="s">
        <v>167</v>
      </c>
      <c r="G12" s="318" t="s">
        <v>90</v>
      </c>
      <c r="H12" s="318" t="s">
        <v>168</v>
      </c>
      <c r="I12" s="318" t="s">
        <v>169</v>
      </c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 t="s">
        <v>151</v>
      </c>
      <c r="X12" s="318"/>
      <c r="Y12" s="318"/>
      <c r="Z12" s="318"/>
      <c r="AA12" s="318"/>
      <c r="AB12" s="318"/>
      <c r="AC12" s="318"/>
      <c r="AD12" s="318"/>
      <c r="AE12" s="318"/>
      <c r="AF12" s="318"/>
    </row>
    <row r="13" spans="1:33" ht="22.5" customHeight="1" x14ac:dyDescent="0.15">
      <c r="A13" s="318"/>
      <c r="B13" s="49" t="s">
        <v>170</v>
      </c>
      <c r="C13" s="30" t="s">
        <v>171</v>
      </c>
      <c r="D13" s="31"/>
      <c r="E13" s="31"/>
      <c r="F13" s="32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</row>
    <row r="14" spans="1:33" s="19" customFormat="1" ht="22.5" customHeight="1" x14ac:dyDescent="0.15">
      <c r="A14" s="11">
        <v>3</v>
      </c>
      <c r="B14" s="9" t="s">
        <v>87</v>
      </c>
      <c r="C14" s="22" t="s">
        <v>149</v>
      </c>
      <c r="D14" s="327"/>
      <c r="E14" s="327"/>
      <c r="F14" s="328"/>
      <c r="G14" s="11" t="s">
        <v>90</v>
      </c>
      <c r="H14" s="11" t="s">
        <v>150</v>
      </c>
      <c r="I14" s="11" t="s">
        <v>151</v>
      </c>
      <c r="J14" s="12"/>
      <c r="K14" s="11"/>
      <c r="L14" s="12"/>
      <c r="M14" s="12"/>
      <c r="N14" s="12"/>
      <c r="O14" s="12"/>
      <c r="P14" s="11"/>
      <c r="Q14" s="12"/>
      <c r="R14" s="12"/>
      <c r="S14" s="12"/>
      <c r="T14" s="12"/>
      <c r="U14" s="12"/>
      <c r="V14" s="12"/>
      <c r="W14" s="11" t="s">
        <v>126</v>
      </c>
      <c r="X14" s="12"/>
      <c r="Y14" s="12"/>
      <c r="Z14" s="12"/>
      <c r="AA14" s="12"/>
      <c r="AB14" s="12"/>
      <c r="AC14" s="12"/>
      <c r="AD14" s="12"/>
      <c r="AE14" s="12"/>
      <c r="AF14" s="12"/>
    </row>
    <row r="15" spans="1:33" ht="12.95" x14ac:dyDescent="0.25">
      <c r="A15" s="324"/>
      <c r="B15" s="324"/>
      <c r="C15" s="324"/>
      <c r="D15" s="324"/>
      <c r="E15" s="324"/>
      <c r="F15" s="324"/>
      <c r="G15" s="324"/>
      <c r="H15" s="324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/>
      <c r="E23"/>
      <c r="F23"/>
    </row>
    <row r="24" spans="4:6" x14ac:dyDescent="0.15">
      <c r="D24" s="325"/>
      <c r="E24" s="325"/>
      <c r="F24" s="325"/>
    </row>
    <row r="33" spans="4:6" x14ac:dyDescent="0.15">
      <c r="D33" s="5"/>
      <c r="E33" s="5"/>
      <c r="F33" s="5"/>
    </row>
    <row r="34" spans="4:6" x14ac:dyDescent="0.15">
      <c r="D34" s="5"/>
      <c r="E34" s="5"/>
      <c r="F34" s="5"/>
    </row>
  </sheetData>
  <mergeCells count="106">
    <mergeCell ref="V1:W1"/>
    <mergeCell ref="D24:F24"/>
    <mergeCell ref="AC12:AC13"/>
    <mergeCell ref="AD12:AD13"/>
    <mergeCell ref="AE12:AE13"/>
    <mergeCell ref="AF12:AF13"/>
    <mergeCell ref="D14:F14"/>
    <mergeCell ref="A15:H15"/>
    <mergeCell ref="W12:W13"/>
    <mergeCell ref="X12:X13"/>
    <mergeCell ref="Y12:Y13"/>
    <mergeCell ref="Z12:Z13"/>
    <mergeCell ref="AA12:AA13"/>
    <mergeCell ref="AB12:AB13"/>
    <mergeCell ref="Q12:Q13"/>
    <mergeCell ref="R12:R13"/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AB10:AB11"/>
    <mergeCell ref="AC10:AC11"/>
    <mergeCell ref="AD10:AD11"/>
    <mergeCell ref="AE10:AE11"/>
    <mergeCell ref="AF10:AF11"/>
    <mergeCell ref="A12:A13"/>
    <mergeCell ref="G12:G13"/>
    <mergeCell ref="H12:H13"/>
    <mergeCell ref="I12:I13"/>
    <mergeCell ref="J12:J13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L5:L7"/>
    <mergeCell ref="M5:M7"/>
    <mergeCell ref="N5:N7"/>
    <mergeCell ref="Z5:Z7"/>
    <mergeCell ref="O5:O7"/>
    <mergeCell ref="P5:P7"/>
    <mergeCell ref="Q5:Q7"/>
    <mergeCell ref="R5:R7"/>
    <mergeCell ref="S5:S7"/>
    <mergeCell ref="A10:A11"/>
    <mergeCell ref="D10:F11"/>
    <mergeCell ref="G10:G11"/>
    <mergeCell ref="H10:H11"/>
    <mergeCell ref="I10:I11"/>
    <mergeCell ref="C5:F5"/>
    <mergeCell ref="C6:F6"/>
    <mergeCell ref="C7:F7"/>
    <mergeCell ref="B5:B7"/>
    <mergeCell ref="G5:H7"/>
    <mergeCell ref="I5:I7"/>
    <mergeCell ref="AD5:AE7"/>
    <mergeCell ref="K10:K11"/>
    <mergeCell ref="L10:L11"/>
    <mergeCell ref="M10:M11"/>
    <mergeCell ref="N10:N11"/>
    <mergeCell ref="O10:O11"/>
    <mergeCell ref="D8:F8"/>
    <mergeCell ref="G8:H8"/>
    <mergeCell ref="M8:S8"/>
    <mergeCell ref="Z8:AF8"/>
    <mergeCell ref="D9:F9"/>
    <mergeCell ref="AF5:AF7"/>
    <mergeCell ref="U5:U7"/>
    <mergeCell ref="V5:V7"/>
    <mergeCell ref="W5:W7"/>
    <mergeCell ref="X5:X7"/>
    <mergeCell ref="Y5:Y7"/>
    <mergeCell ref="J10:J11"/>
    <mergeCell ref="AA5:AA7"/>
    <mergeCell ref="AB5:AB7"/>
    <mergeCell ref="AC5:AC7"/>
    <mergeCell ref="T5:T7"/>
    <mergeCell ref="J5:J7"/>
    <mergeCell ref="K5:K7"/>
    <mergeCell ref="A1:B1"/>
    <mergeCell ref="C1:G1"/>
    <mergeCell ref="K1:L1"/>
    <mergeCell ref="M1:N1"/>
    <mergeCell ref="P1:Q1"/>
    <mergeCell ref="R1:S1"/>
    <mergeCell ref="D4:F4"/>
    <mergeCell ref="G4:H4"/>
    <mergeCell ref="A2:B2"/>
    <mergeCell ref="C2:G2"/>
    <mergeCell ref="K2:L2"/>
    <mergeCell ref="M2:N2"/>
    <mergeCell ref="P2:Q2"/>
    <mergeCell ref="R2:S2"/>
  </mergeCells>
  <phoneticPr fontId="1"/>
  <hyperlinks>
    <hyperlink ref="V1" location="目次!A1" display="戻る" xr:uid="{00000000-0004-0000-0300-000000000000}"/>
  </hyperlinks>
  <pageMargins left="0.7" right="0.7" top="0.75" bottom="0.75" header="0.3" footer="0.3"/>
  <pageSetup paperSize="9" scale="6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G29"/>
  <sheetViews>
    <sheetView showGridLines="0" zoomScale="85" zoomScaleNormal="85" workbookViewId="0">
      <selection activeCell="W1" sqref="W1"/>
    </sheetView>
  </sheetViews>
  <sheetFormatPr defaultRowHeight="13.5" x14ac:dyDescent="0.15"/>
  <cols>
    <col min="1" max="1" width="7.125" customWidth="1"/>
    <col min="2" max="2" width="16.2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2" width="4.375" customWidth="1"/>
  </cols>
  <sheetData>
    <row r="1" spans="1:33" ht="22.5" customHeight="1" x14ac:dyDescent="0.15">
      <c r="A1" s="284" t="s">
        <v>39</v>
      </c>
      <c r="B1" s="284"/>
      <c r="C1" s="284" t="s">
        <v>402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132</v>
      </c>
      <c r="W1" s="182" t="s">
        <v>693</v>
      </c>
    </row>
    <row r="2" spans="1:33" ht="22.5" customHeight="1" x14ac:dyDescent="0.15">
      <c r="A2" s="292" t="s">
        <v>490</v>
      </c>
      <c r="B2" s="292"/>
      <c r="C2" s="292" t="s">
        <v>268</v>
      </c>
      <c r="D2" s="292"/>
      <c r="E2" s="292"/>
      <c r="F2" s="292"/>
      <c r="G2" s="293"/>
      <c r="H2" s="3" t="s">
        <v>455</v>
      </c>
      <c r="K2" s="285" t="s">
        <v>51</v>
      </c>
      <c r="L2" s="285"/>
      <c r="M2" s="286" t="s">
        <v>43</v>
      </c>
      <c r="N2" s="287"/>
      <c r="O2" s="2" t="s">
        <v>405</v>
      </c>
      <c r="P2" s="294" t="s">
        <v>54</v>
      </c>
      <c r="Q2" s="295"/>
      <c r="R2" s="296" t="e">
        <f>R1^0.444*M2^0.663*0.008883</f>
        <v>#VALUE!</v>
      </c>
      <c r="S2" s="297"/>
      <c r="T2" s="2" t="s">
        <v>456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425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</row>
    <row r="5" spans="1:33" ht="22.5" customHeight="1" x14ac:dyDescent="0.15">
      <c r="A5" s="375">
        <v>1</v>
      </c>
      <c r="B5" s="65" t="s">
        <v>302</v>
      </c>
      <c r="C5" s="66" t="s">
        <v>491</v>
      </c>
      <c r="D5" s="314"/>
      <c r="E5" s="314"/>
      <c r="F5" s="315"/>
      <c r="G5" s="292" t="s">
        <v>422</v>
      </c>
      <c r="H5" s="292" t="s">
        <v>109</v>
      </c>
      <c r="I5" s="292" t="s">
        <v>461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</row>
    <row r="6" spans="1:33" ht="22.5" customHeight="1" x14ac:dyDescent="0.15">
      <c r="A6" s="377"/>
      <c r="B6" s="67" t="s">
        <v>87</v>
      </c>
      <c r="C6" s="68" t="s">
        <v>488</v>
      </c>
      <c r="D6" s="316"/>
      <c r="E6" s="316"/>
      <c r="F6" s="317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</row>
    <row r="7" spans="1:33" ht="22.5" customHeight="1" x14ac:dyDescent="0.15">
      <c r="A7" s="408">
        <v>2</v>
      </c>
      <c r="B7" s="144" t="s">
        <v>492</v>
      </c>
      <c r="C7" s="70" t="s">
        <v>493</v>
      </c>
      <c r="D7" s="46" t="s">
        <v>166</v>
      </c>
      <c r="E7" s="47" t="e">
        <f>6*R1</f>
        <v>#VALUE!</v>
      </c>
      <c r="F7" s="48" t="s">
        <v>494</v>
      </c>
      <c r="G7" s="326" t="s">
        <v>118</v>
      </c>
      <c r="H7" s="326" t="s">
        <v>91</v>
      </c>
      <c r="I7" s="326" t="s">
        <v>461</v>
      </c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</row>
    <row r="8" spans="1:33" ht="22.5" customHeight="1" x14ac:dyDescent="0.15">
      <c r="A8" s="409"/>
      <c r="B8" s="145" t="s">
        <v>87</v>
      </c>
      <c r="C8" s="146" t="s">
        <v>488</v>
      </c>
      <c r="D8" s="147"/>
      <c r="E8" s="147"/>
      <c r="F8" s="148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</row>
    <row r="9" spans="1:33" ht="22.5" customHeight="1" x14ac:dyDescent="0.15">
      <c r="A9" s="60">
        <v>3</v>
      </c>
      <c r="B9" s="62" t="s">
        <v>87</v>
      </c>
      <c r="C9" s="22" t="s">
        <v>495</v>
      </c>
      <c r="D9" s="327"/>
      <c r="E9" s="327"/>
      <c r="F9" s="328"/>
      <c r="G9" s="60" t="s">
        <v>422</v>
      </c>
      <c r="H9" s="60" t="s">
        <v>150</v>
      </c>
      <c r="I9" s="125" t="s">
        <v>102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33" ht="22.5" customHeight="1" x14ac:dyDescent="0.15">
      <c r="A10" s="5" t="s">
        <v>349</v>
      </c>
      <c r="B10" s="5"/>
      <c r="C10" s="5"/>
      <c r="D10"/>
      <c r="E10"/>
      <c r="F10"/>
      <c r="G10" s="5"/>
      <c r="H10" s="5"/>
    </row>
    <row r="11" spans="1:33" ht="12.95" x14ac:dyDescent="0.25">
      <c r="D11"/>
      <c r="E11"/>
      <c r="F11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50">
    <mergeCell ref="U7:U8"/>
    <mergeCell ref="V7:V8"/>
    <mergeCell ref="D9:F9"/>
    <mergeCell ref="D19:F19"/>
    <mergeCell ref="O7:O8"/>
    <mergeCell ref="P7:P8"/>
    <mergeCell ref="Q7:Q8"/>
    <mergeCell ref="R7:R8"/>
    <mergeCell ref="S7:S8"/>
    <mergeCell ref="T7:T8"/>
    <mergeCell ref="V5:V6"/>
    <mergeCell ref="A7:A8"/>
    <mergeCell ref="G7:G8"/>
    <mergeCell ref="H7:H8"/>
    <mergeCell ref="I7:I8"/>
    <mergeCell ref="J7:J8"/>
    <mergeCell ref="K7:K8"/>
    <mergeCell ref="L7:L8"/>
    <mergeCell ref="M7:M8"/>
    <mergeCell ref="N7:N8"/>
    <mergeCell ref="P5:P6"/>
    <mergeCell ref="Q5:Q6"/>
    <mergeCell ref="R5:R6"/>
    <mergeCell ref="S5:S6"/>
    <mergeCell ref="T5:T6"/>
    <mergeCell ref="U5:U6"/>
    <mergeCell ref="O5:O6"/>
    <mergeCell ref="D4:F4"/>
    <mergeCell ref="A5:A6"/>
    <mergeCell ref="D5:F6"/>
    <mergeCell ref="G5:G6"/>
    <mergeCell ref="H5:H6"/>
    <mergeCell ref="I5:I6"/>
    <mergeCell ref="J5:J6"/>
    <mergeCell ref="K5:K6"/>
    <mergeCell ref="L5:L6"/>
    <mergeCell ref="M5:M6"/>
    <mergeCell ref="N5:N6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W1" location="目次!A1" display="戻る" xr:uid="{00000000-0004-0000-2700-000000000000}"/>
  </hyperlinks>
  <pageMargins left="0.7" right="0.7" top="0.75" bottom="0.75" header="0.3" footer="0.3"/>
  <pageSetup paperSize="9" scale="9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F34"/>
  <sheetViews>
    <sheetView showGridLines="0" zoomScale="85" zoomScaleNormal="85" workbookViewId="0">
      <selection activeCell="F18" sqref="F18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31" width="4.375" customWidth="1"/>
  </cols>
  <sheetData>
    <row r="1" spans="1:32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>
        <v>63</v>
      </c>
      <c r="N1" s="287"/>
      <c r="O1" s="2" t="s">
        <v>44</v>
      </c>
      <c r="P1" s="285" t="s">
        <v>45</v>
      </c>
      <c r="Q1" s="285"/>
      <c r="R1" s="286">
        <v>60</v>
      </c>
      <c r="S1" s="287"/>
      <c r="T1" s="2" t="s">
        <v>266</v>
      </c>
      <c r="V1" s="321" t="s">
        <v>693</v>
      </c>
      <c r="W1" s="321"/>
    </row>
    <row r="2" spans="1:32" ht="22.5" customHeight="1" x14ac:dyDescent="0.15">
      <c r="A2" s="292" t="s">
        <v>738</v>
      </c>
      <c r="B2" s="292"/>
      <c r="C2" s="292" t="s">
        <v>188</v>
      </c>
      <c r="D2" s="292"/>
      <c r="E2" s="292"/>
      <c r="F2" s="292"/>
      <c r="G2" s="293"/>
      <c r="H2" s="60" t="s">
        <v>134</v>
      </c>
      <c r="K2" s="285" t="s">
        <v>51</v>
      </c>
      <c r="L2" s="285"/>
      <c r="M2" s="286">
        <v>151.30000000000001</v>
      </c>
      <c r="N2" s="287"/>
      <c r="O2" s="2" t="s">
        <v>154</v>
      </c>
      <c r="P2" s="294" t="s">
        <v>54</v>
      </c>
      <c r="Q2" s="295"/>
      <c r="R2" s="296">
        <f>R1^0.444*M2^0.663*0.008883</f>
        <v>1.5250778958772848</v>
      </c>
      <c r="S2" s="297"/>
      <c r="T2" s="2" t="s">
        <v>136</v>
      </c>
      <c r="AF2" s="182"/>
    </row>
    <row r="3" spans="1:32" ht="22.5" customHeight="1" x14ac:dyDescent="0.15">
      <c r="Y3" s="415" t="s">
        <v>141</v>
      </c>
      <c r="Z3" s="416"/>
      <c r="AA3" s="416"/>
      <c r="AB3" s="416"/>
      <c r="AC3" s="416"/>
      <c r="AD3" s="416"/>
      <c r="AE3" s="417"/>
    </row>
    <row r="4" spans="1:32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  <c r="AD4" s="1" t="s">
        <v>62</v>
      </c>
      <c r="AE4" s="1">
        <v>28</v>
      </c>
    </row>
    <row r="5" spans="1:32" ht="22.5" customHeight="1" x14ac:dyDescent="0.15">
      <c r="B5" s="290" t="s">
        <v>63</v>
      </c>
      <c r="C5" s="305" t="s">
        <v>802</v>
      </c>
      <c r="D5" s="306"/>
      <c r="E5" s="306"/>
      <c r="F5" s="307"/>
      <c r="G5" s="291" t="s">
        <v>805</v>
      </c>
      <c r="H5" s="292"/>
      <c r="I5" s="299" t="s">
        <v>65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388" t="s">
        <v>139</v>
      </c>
      <c r="X5" s="389"/>
      <c r="Y5" s="389"/>
      <c r="Z5" s="390"/>
      <c r="AA5" s="387"/>
      <c r="AB5" s="387"/>
      <c r="AC5" s="387"/>
      <c r="AD5" s="387"/>
      <c r="AE5" s="387"/>
    </row>
    <row r="6" spans="1:32" ht="22.5" customHeight="1" x14ac:dyDescent="0.15">
      <c r="B6" s="290"/>
      <c r="C6" s="308" t="s">
        <v>803</v>
      </c>
      <c r="D6" s="309"/>
      <c r="E6" s="309"/>
      <c r="F6" s="310"/>
      <c r="G6" s="292"/>
      <c r="H6" s="292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391"/>
      <c r="X6" s="392"/>
      <c r="Y6" s="392"/>
      <c r="Z6" s="393"/>
      <c r="AA6" s="387"/>
      <c r="AB6" s="387"/>
      <c r="AC6" s="387"/>
      <c r="AD6" s="387"/>
      <c r="AE6" s="387"/>
    </row>
    <row r="7" spans="1:32" ht="22.5" customHeight="1" x14ac:dyDescent="0.15">
      <c r="B7" s="290"/>
      <c r="C7" s="311" t="s">
        <v>860</v>
      </c>
      <c r="D7" s="312"/>
      <c r="E7" s="312"/>
      <c r="F7" s="313"/>
      <c r="G7" s="292"/>
      <c r="H7" s="292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394"/>
      <c r="X7" s="395"/>
      <c r="Y7" s="395"/>
      <c r="Z7" s="396"/>
      <c r="AA7" s="387"/>
      <c r="AB7" s="387"/>
      <c r="AC7" s="387"/>
      <c r="AD7" s="387"/>
      <c r="AE7" s="387"/>
    </row>
    <row r="8" spans="1:32" ht="22.5" customHeight="1" x14ac:dyDescent="0.15">
      <c r="B8" s="62" t="s">
        <v>409</v>
      </c>
      <c r="C8" s="63" t="s">
        <v>78</v>
      </c>
      <c r="D8" s="300"/>
      <c r="E8" s="300"/>
      <c r="F8" s="301"/>
      <c r="G8" s="292" t="s">
        <v>79</v>
      </c>
      <c r="H8" s="292"/>
      <c r="I8" s="64"/>
      <c r="J8" s="60" t="s">
        <v>102</v>
      </c>
      <c r="K8" s="60" t="s">
        <v>151</v>
      </c>
      <c r="L8" s="60" t="s">
        <v>399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4"/>
      <c r="X8" s="60" t="s">
        <v>102</v>
      </c>
      <c r="Y8" s="60" t="s">
        <v>102</v>
      </c>
      <c r="Z8" s="60" t="s">
        <v>140</v>
      </c>
      <c r="AA8" s="62"/>
      <c r="AB8" s="62"/>
      <c r="AC8" s="62"/>
      <c r="AD8" s="62"/>
      <c r="AE8" s="62"/>
    </row>
    <row r="9" spans="1:32" ht="22.5" customHeight="1" x14ac:dyDescent="0.15">
      <c r="A9" s="1" t="s">
        <v>83</v>
      </c>
      <c r="B9" s="1" t="s">
        <v>57</v>
      </c>
      <c r="C9" s="61" t="s">
        <v>58</v>
      </c>
      <c r="D9" s="303"/>
      <c r="E9" s="303"/>
      <c r="F9" s="304"/>
      <c r="G9" s="1" t="s">
        <v>161</v>
      </c>
      <c r="H9" s="1" t="s">
        <v>85</v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1">
        <v>6</v>
      </c>
      <c r="O9" s="1">
        <v>7</v>
      </c>
      <c r="P9" s="1">
        <v>8</v>
      </c>
      <c r="Q9" s="1">
        <v>9</v>
      </c>
      <c r="R9" s="1">
        <v>10</v>
      </c>
      <c r="S9" s="1">
        <v>11</v>
      </c>
      <c r="T9" s="1">
        <v>12</v>
      </c>
      <c r="U9" s="1">
        <v>13</v>
      </c>
      <c r="V9" s="1">
        <v>14</v>
      </c>
      <c r="W9" s="1">
        <v>15</v>
      </c>
      <c r="X9" s="1">
        <v>16</v>
      </c>
      <c r="Y9" s="1">
        <v>17</v>
      </c>
      <c r="Z9" s="1">
        <v>18</v>
      </c>
      <c r="AA9" s="1">
        <v>19</v>
      </c>
      <c r="AB9" s="1">
        <v>20</v>
      </c>
      <c r="AC9" s="1">
        <v>21</v>
      </c>
      <c r="AD9" s="1" t="s">
        <v>469</v>
      </c>
      <c r="AE9" s="1">
        <v>28</v>
      </c>
    </row>
    <row r="10" spans="1:32" ht="22.5" customHeight="1" x14ac:dyDescent="0.15">
      <c r="A10" s="375">
        <v>1</v>
      </c>
      <c r="B10" s="65" t="s">
        <v>496</v>
      </c>
      <c r="C10" s="66" t="s">
        <v>143</v>
      </c>
      <c r="D10" s="314"/>
      <c r="E10" s="314"/>
      <c r="F10" s="315"/>
      <c r="G10" s="292" t="s">
        <v>101</v>
      </c>
      <c r="H10" s="292" t="s">
        <v>109</v>
      </c>
      <c r="I10" s="292" t="s">
        <v>66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 t="s">
        <v>66</v>
      </c>
      <c r="X10" s="292"/>
      <c r="Y10" s="292"/>
      <c r="Z10" s="292"/>
      <c r="AA10" s="292"/>
      <c r="AB10" s="292"/>
      <c r="AC10" s="292"/>
      <c r="AD10" s="292"/>
      <c r="AE10" s="292"/>
    </row>
    <row r="11" spans="1:32" ht="22.5" customHeight="1" x14ac:dyDescent="0.15">
      <c r="A11" s="377"/>
      <c r="B11" s="67" t="s">
        <v>157</v>
      </c>
      <c r="C11" s="68" t="s">
        <v>145</v>
      </c>
      <c r="D11" s="316"/>
      <c r="E11" s="316"/>
      <c r="F11" s="317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</row>
    <row r="12" spans="1:32" ht="22.5" customHeight="1" x14ac:dyDescent="0.15">
      <c r="A12" s="408">
        <v>2</v>
      </c>
      <c r="B12" s="69" t="s">
        <v>497</v>
      </c>
      <c r="C12" s="70" t="s">
        <v>498</v>
      </c>
      <c r="D12" s="46" t="s">
        <v>166</v>
      </c>
      <c r="E12" s="47">
        <f>125*R2</f>
        <v>190.63473698466061</v>
      </c>
      <c r="F12" s="48" t="s">
        <v>417</v>
      </c>
      <c r="G12" s="326" t="s">
        <v>118</v>
      </c>
      <c r="H12" s="326" t="s">
        <v>168</v>
      </c>
      <c r="I12" s="326" t="s">
        <v>151</v>
      </c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 t="s">
        <v>151</v>
      </c>
      <c r="X12" s="326"/>
      <c r="Y12" s="326"/>
      <c r="Z12" s="326"/>
      <c r="AA12" s="326"/>
      <c r="AB12" s="326"/>
      <c r="AC12" s="326"/>
      <c r="AD12" s="326"/>
      <c r="AE12" s="326"/>
    </row>
    <row r="13" spans="1:32" ht="22.5" customHeight="1" x14ac:dyDescent="0.15">
      <c r="A13" s="409"/>
      <c r="B13" s="71" t="s">
        <v>147</v>
      </c>
      <c r="C13" s="72" t="s">
        <v>148</v>
      </c>
      <c r="D13" s="31"/>
      <c r="E13" s="31"/>
      <c r="F13" s="32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</row>
    <row r="14" spans="1:32" ht="22.5" customHeight="1" x14ac:dyDescent="0.15">
      <c r="A14" s="60">
        <v>3</v>
      </c>
      <c r="B14" s="62" t="s">
        <v>87</v>
      </c>
      <c r="C14" s="63" t="s">
        <v>149</v>
      </c>
      <c r="D14" s="327"/>
      <c r="E14" s="327"/>
      <c r="F14" s="328"/>
      <c r="G14" s="60" t="s">
        <v>97</v>
      </c>
      <c r="H14" s="60" t="s">
        <v>150</v>
      </c>
      <c r="I14" s="60" t="s">
        <v>151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0" t="s">
        <v>66</v>
      </c>
      <c r="X14" s="62"/>
      <c r="Y14" s="62"/>
      <c r="Z14" s="62"/>
      <c r="AA14" s="62"/>
      <c r="AB14" s="62"/>
      <c r="AC14" s="62"/>
      <c r="AD14" s="62"/>
      <c r="AE14" s="62"/>
    </row>
    <row r="15" spans="1:32" x14ac:dyDescent="0.15">
      <c r="D15"/>
      <c r="E15"/>
      <c r="F15"/>
    </row>
    <row r="16" spans="1:32" x14ac:dyDescent="0.15">
      <c r="D16"/>
      <c r="E16"/>
      <c r="F16"/>
    </row>
    <row r="17" spans="4:6" x14ac:dyDescent="0.15">
      <c r="D17"/>
      <c r="E17"/>
      <c r="F17"/>
    </row>
    <row r="18" spans="4:6" x14ac:dyDescent="0.15">
      <c r="D18"/>
      <c r="E18"/>
      <c r="F18"/>
    </row>
    <row r="19" spans="4:6" x14ac:dyDescent="0.1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/>
      <c r="E23"/>
      <c r="F23"/>
    </row>
    <row r="24" spans="4:6" x14ac:dyDescent="0.15">
      <c r="D24" s="325"/>
      <c r="E24" s="325"/>
      <c r="F24" s="325"/>
    </row>
    <row r="33" spans="4:6" x14ac:dyDescent="0.15">
      <c r="D33" s="5"/>
      <c r="E33" s="5"/>
      <c r="F33" s="5"/>
    </row>
    <row r="34" spans="4:6" x14ac:dyDescent="0.15">
      <c r="D34" s="5"/>
      <c r="E34" s="5"/>
      <c r="F34" s="5"/>
    </row>
  </sheetData>
  <mergeCells count="99">
    <mergeCell ref="K5:K7"/>
    <mergeCell ref="V5:V7"/>
    <mergeCell ref="P5:P7"/>
    <mergeCell ref="Q5:Q7"/>
    <mergeCell ref="R5:R7"/>
    <mergeCell ref="S5:S7"/>
    <mergeCell ref="T5:T7"/>
    <mergeCell ref="B5:B7"/>
    <mergeCell ref="C5:F5"/>
    <mergeCell ref="G5:H7"/>
    <mergeCell ref="I5:I7"/>
    <mergeCell ref="J5:J7"/>
    <mergeCell ref="C6:F6"/>
    <mergeCell ref="C7:F7"/>
    <mergeCell ref="D14:F14"/>
    <mergeCell ref="D24:F24"/>
    <mergeCell ref="X12:X13"/>
    <mergeCell ref="Y12:Y13"/>
    <mergeCell ref="Z12:Z13"/>
    <mergeCell ref="R12:R13"/>
    <mergeCell ref="S12:S13"/>
    <mergeCell ref="T12:T13"/>
    <mergeCell ref="U12:U13"/>
    <mergeCell ref="V12:V13"/>
    <mergeCell ref="W12:W13"/>
    <mergeCell ref="K12:K13"/>
    <mergeCell ref="Q12:Q13"/>
    <mergeCell ref="AE10:AE11"/>
    <mergeCell ref="Z10:Z11"/>
    <mergeCell ref="AA10:AA11"/>
    <mergeCell ref="L12:L13"/>
    <mergeCell ref="M12:M13"/>
    <mergeCell ref="N12:N13"/>
    <mergeCell ref="O12:O13"/>
    <mergeCell ref="P12:P13"/>
    <mergeCell ref="AD12:AD13"/>
    <mergeCell ref="AE12:AE13"/>
    <mergeCell ref="AA12:AA13"/>
    <mergeCell ref="AB12:AB13"/>
    <mergeCell ref="AC12:AC13"/>
    <mergeCell ref="V10:V11"/>
    <mergeCell ref="W10:W11"/>
    <mergeCell ref="X10:X11"/>
    <mergeCell ref="D9:F9"/>
    <mergeCell ref="A10:A11"/>
    <mergeCell ref="D10:F11"/>
    <mergeCell ref="G10:G11"/>
    <mergeCell ref="H10:H11"/>
    <mergeCell ref="I10:I11"/>
    <mergeCell ref="P10:P11"/>
    <mergeCell ref="Q10:Q11"/>
    <mergeCell ref="A12:A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AB10:AB11"/>
    <mergeCell ref="AC10:AC11"/>
    <mergeCell ref="AD10:AD11"/>
    <mergeCell ref="O10:O11"/>
    <mergeCell ref="Y10:Y11"/>
    <mergeCell ref="R10:R11"/>
    <mergeCell ref="S10:S11"/>
    <mergeCell ref="T10:T11"/>
    <mergeCell ref="U10:U11"/>
    <mergeCell ref="D8:F8"/>
    <mergeCell ref="G8:H8"/>
    <mergeCell ref="Y3:AE3"/>
    <mergeCell ref="D4:F4"/>
    <mergeCell ref="G4:H4"/>
    <mergeCell ref="L5:L7"/>
    <mergeCell ref="M5:M7"/>
    <mergeCell ref="N5:N7"/>
    <mergeCell ref="O5:O7"/>
    <mergeCell ref="W5:Z7"/>
    <mergeCell ref="AD5:AD7"/>
    <mergeCell ref="AE5:AE7"/>
    <mergeCell ref="AA5:AA7"/>
    <mergeCell ref="AB5:AB7"/>
    <mergeCell ref="AC5:AC7"/>
    <mergeCell ref="U5:U7"/>
    <mergeCell ref="V1:W1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2800-000000000000}"/>
  </hyperlinks>
  <pageMargins left="0.7" right="0.7" top="0.75" bottom="0.75" header="0.3" footer="0.3"/>
  <pageSetup paperSize="9" scale="71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AI15"/>
  <sheetViews>
    <sheetView showGridLines="0" zoomScale="85" zoomScaleNormal="85" workbookViewId="0">
      <selection activeCell="Y1" sqref="Y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499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266</v>
      </c>
      <c r="Y1" s="182" t="s">
        <v>693</v>
      </c>
    </row>
    <row r="2" spans="1:35" ht="22.5" customHeight="1" x14ac:dyDescent="0.15">
      <c r="A2" s="292" t="s">
        <v>500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501</v>
      </c>
      <c r="M2" s="285" t="s">
        <v>51</v>
      </c>
      <c r="N2" s="285"/>
      <c r="O2" s="286" t="s">
        <v>43</v>
      </c>
      <c r="P2" s="287"/>
      <c r="Q2" s="2" t="s">
        <v>208</v>
      </c>
      <c r="R2" s="294" t="s">
        <v>54</v>
      </c>
      <c r="S2" s="295"/>
      <c r="T2" s="296" t="e">
        <f>T1^0.444*O2^0.663*0.008883</f>
        <v>#VALUE!</v>
      </c>
      <c r="U2" s="297"/>
      <c r="V2" s="2" t="s">
        <v>325</v>
      </c>
      <c r="AI2" s="182"/>
    </row>
    <row r="3" spans="1:35" ht="22.5" customHeight="1" x14ac:dyDescent="0.15"/>
    <row r="4" spans="1:35" ht="22.5" customHeight="1" x14ac:dyDescent="0.15">
      <c r="A4" s="7" t="s">
        <v>83</v>
      </c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7" t="s">
        <v>84</v>
      </c>
      <c r="J4" s="7" t="s">
        <v>85</v>
      </c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s="19" customFormat="1" ht="22.5" customHeight="1" x14ac:dyDescent="0.15">
      <c r="A5" s="11">
        <v>1</v>
      </c>
      <c r="B5" s="9" t="s">
        <v>87</v>
      </c>
      <c r="C5" s="22" t="s">
        <v>502</v>
      </c>
      <c r="D5" s="14"/>
      <c r="E5" s="15"/>
      <c r="F5" s="15"/>
      <c r="G5" s="15"/>
      <c r="H5" s="16"/>
      <c r="I5" s="11" t="s">
        <v>331</v>
      </c>
      <c r="J5" s="11" t="s">
        <v>276</v>
      </c>
      <c r="K5" s="11" t="s">
        <v>293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35" ht="22.5" customHeight="1" x14ac:dyDescent="0.15">
      <c r="A6" s="350">
        <v>2</v>
      </c>
      <c r="B6" s="45" t="s">
        <v>144</v>
      </c>
      <c r="C6" s="26" t="s">
        <v>503</v>
      </c>
      <c r="D6" s="27"/>
      <c r="E6" s="98"/>
      <c r="F6" s="98"/>
      <c r="G6" s="98"/>
      <c r="H6" s="99"/>
      <c r="I6" s="318" t="s">
        <v>90</v>
      </c>
      <c r="J6" s="318" t="s">
        <v>109</v>
      </c>
      <c r="K6" s="318" t="s">
        <v>504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</row>
    <row r="7" spans="1:35" ht="22.5" customHeight="1" x14ac:dyDescent="0.15">
      <c r="A7" s="351"/>
      <c r="B7" s="49" t="s">
        <v>87</v>
      </c>
      <c r="C7" s="30" t="s">
        <v>505</v>
      </c>
      <c r="D7" s="50"/>
      <c r="E7" s="51"/>
      <c r="F7" s="51"/>
      <c r="G7" s="51"/>
      <c r="H7" s="100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</row>
    <row r="8" spans="1:35" ht="22.5" customHeight="1" x14ac:dyDescent="0.15">
      <c r="A8" s="352">
        <v>3</v>
      </c>
      <c r="B8" s="37" t="s">
        <v>506</v>
      </c>
      <c r="C8" s="18" t="s">
        <v>507</v>
      </c>
      <c r="D8" s="38" t="s">
        <v>204</v>
      </c>
      <c r="E8" s="39" t="e">
        <f>200*T2</f>
        <v>#VALUE!</v>
      </c>
      <c r="F8" s="220" t="s">
        <v>287</v>
      </c>
      <c r="G8" s="220"/>
      <c r="H8" s="40"/>
      <c r="I8" s="302" t="s">
        <v>197</v>
      </c>
      <c r="J8" s="302" t="s">
        <v>119</v>
      </c>
      <c r="K8" s="302" t="s">
        <v>504</v>
      </c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</row>
    <row r="9" spans="1:35" ht="22.5" customHeight="1" x14ac:dyDescent="0.15">
      <c r="A9" s="353"/>
      <c r="B9" s="41" t="s">
        <v>147</v>
      </c>
      <c r="C9" s="21" t="s">
        <v>120</v>
      </c>
      <c r="D9" s="53"/>
      <c r="E9" s="54"/>
      <c r="F9" s="221"/>
      <c r="G9" s="221"/>
      <c r="H9" s="55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</row>
    <row r="10" spans="1:35" ht="22.5" customHeight="1" x14ac:dyDescent="0.15">
      <c r="A10" s="350">
        <v>4</v>
      </c>
      <c r="B10" s="45" t="s">
        <v>508</v>
      </c>
      <c r="C10" s="26" t="s">
        <v>509</v>
      </c>
      <c r="D10" s="46" t="s">
        <v>286</v>
      </c>
      <c r="E10" s="47" t="e">
        <f>400*T2</f>
        <v>#VALUE!</v>
      </c>
      <c r="F10" s="222" t="s">
        <v>167</v>
      </c>
      <c r="G10" s="222"/>
      <c r="H10" s="48"/>
      <c r="I10" s="318" t="s">
        <v>90</v>
      </c>
      <c r="J10" s="318" t="s">
        <v>276</v>
      </c>
      <c r="K10" s="318" t="s">
        <v>293</v>
      </c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</row>
    <row r="11" spans="1:35" ht="22.5" customHeight="1" x14ac:dyDescent="0.15">
      <c r="A11" s="351"/>
      <c r="B11" s="49" t="s">
        <v>87</v>
      </c>
      <c r="C11" s="30" t="s">
        <v>451</v>
      </c>
      <c r="D11" s="50"/>
      <c r="E11" s="51"/>
      <c r="F11" s="223"/>
      <c r="G11" s="223"/>
      <c r="H11" s="52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35" ht="22.5" customHeight="1" x14ac:dyDescent="0.15">
      <c r="A12" s="352">
        <v>5</v>
      </c>
      <c r="B12" s="37" t="s">
        <v>510</v>
      </c>
      <c r="C12" s="18" t="s">
        <v>511</v>
      </c>
      <c r="D12" s="38" t="s">
        <v>183</v>
      </c>
      <c r="E12" s="39" t="e">
        <f>2400*T2</f>
        <v>#VALUE!</v>
      </c>
      <c r="F12" s="227" t="s">
        <v>792</v>
      </c>
      <c r="G12" s="233" t="s">
        <v>791</v>
      </c>
      <c r="H12" s="226" t="s">
        <v>793</v>
      </c>
      <c r="I12" s="302" t="s">
        <v>341</v>
      </c>
      <c r="J12" s="302" t="s">
        <v>369</v>
      </c>
      <c r="K12" s="302" t="s">
        <v>66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1:35" ht="22.5" customHeight="1" x14ac:dyDescent="0.15">
      <c r="A13" s="353"/>
      <c r="B13" s="41" t="s">
        <v>87</v>
      </c>
      <c r="C13" s="21" t="s">
        <v>299</v>
      </c>
      <c r="D13" s="225" t="s">
        <v>789</v>
      </c>
      <c r="E13" s="225" t="e">
        <f>230-G12/50</f>
        <v>#VALUE!</v>
      </c>
      <c r="F13" s="224" t="s">
        <v>790</v>
      </c>
      <c r="G13" s="54"/>
      <c r="H13" s="103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1:35" s="19" customFormat="1" ht="22.5" customHeight="1" x14ac:dyDescent="0.15">
      <c r="A14" s="33">
        <v>6</v>
      </c>
      <c r="B14" s="34" t="s">
        <v>87</v>
      </c>
      <c r="C14" s="35" t="s">
        <v>149</v>
      </c>
      <c r="D14" s="104"/>
      <c r="E14" s="105"/>
      <c r="F14" s="105"/>
      <c r="G14" s="105"/>
      <c r="H14" s="106"/>
      <c r="I14" s="33" t="s">
        <v>341</v>
      </c>
      <c r="J14" s="33" t="s">
        <v>276</v>
      </c>
      <c r="K14" s="36"/>
      <c r="L14" s="36"/>
      <c r="M14" s="33" t="s">
        <v>293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35" x14ac:dyDescent="0.15">
      <c r="D15"/>
      <c r="E15"/>
      <c r="F15"/>
      <c r="G15"/>
      <c r="H15"/>
    </row>
  </sheetData>
  <mergeCells count="81">
    <mergeCell ref="T12:T13"/>
    <mergeCell ref="U12:U13"/>
    <mergeCell ref="V12:V13"/>
    <mergeCell ref="W12:W13"/>
    <mergeCell ref="X12:X13"/>
    <mergeCell ref="S12:S13"/>
    <mergeCell ref="A12:A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T8:T9"/>
    <mergeCell ref="U8:U9"/>
    <mergeCell ref="V8:V9"/>
    <mergeCell ref="W8:W9"/>
    <mergeCell ref="X8:X9"/>
    <mergeCell ref="A10:A11"/>
    <mergeCell ref="I10:I11"/>
    <mergeCell ref="J10:J11"/>
    <mergeCell ref="K10:K11"/>
    <mergeCell ref="L10:L11"/>
    <mergeCell ref="S8:S9"/>
    <mergeCell ref="A8:A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X6:X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L6:L7"/>
    <mergeCell ref="A2:B2"/>
    <mergeCell ref="C2:I2"/>
    <mergeCell ref="M2:N2"/>
    <mergeCell ref="O2:P2"/>
    <mergeCell ref="D4:F4"/>
    <mergeCell ref="A6:A7"/>
    <mergeCell ref="I6:I7"/>
    <mergeCell ref="J6:J7"/>
    <mergeCell ref="K6:K7"/>
    <mergeCell ref="R2:S2"/>
    <mergeCell ref="T2:U2"/>
    <mergeCell ref="A1:B1"/>
    <mergeCell ref="C1:I1"/>
    <mergeCell ref="M1:N1"/>
    <mergeCell ref="O1:P1"/>
    <mergeCell ref="R1:S1"/>
    <mergeCell ref="T1:U1"/>
  </mergeCells>
  <phoneticPr fontId="1"/>
  <hyperlinks>
    <hyperlink ref="Y1" location="目次!A1" display="戻る" xr:uid="{00000000-0004-0000-2900-000000000000}"/>
  </hyperlinks>
  <pageMargins left="0.7" right="0.7" top="0.75" bottom="0.75" header="0.3" footer="0.3"/>
  <pageSetup paperSize="9" scale="9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Y23"/>
  <sheetViews>
    <sheetView showGridLines="0" zoomScale="85" zoomScaleNormal="85" workbookViewId="0">
      <selection activeCell="Y1" sqref="Y1"/>
    </sheetView>
  </sheetViews>
  <sheetFormatPr defaultRowHeight="13.5" x14ac:dyDescent="0.15"/>
  <cols>
    <col min="2" max="2" width="22" bestFit="1" customWidth="1"/>
    <col min="3" max="3" width="10.5" bestFit="1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25" ht="22.5" customHeight="1" x14ac:dyDescent="0.15">
      <c r="A1" s="284" t="s">
        <v>39</v>
      </c>
      <c r="B1" s="284"/>
      <c r="C1" s="284" t="s">
        <v>767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746</v>
      </c>
      <c r="Y1" s="182" t="s">
        <v>693</v>
      </c>
    </row>
    <row r="2" spans="1:25" ht="22.5" customHeight="1" x14ac:dyDescent="0.15">
      <c r="A2" s="292" t="s">
        <v>768</v>
      </c>
      <c r="B2" s="292"/>
      <c r="C2" s="292" t="s">
        <v>268</v>
      </c>
      <c r="D2" s="292"/>
      <c r="E2" s="292"/>
      <c r="F2" s="292"/>
      <c r="G2" s="292"/>
      <c r="H2" s="292"/>
      <c r="I2" s="292"/>
      <c r="J2" s="60" t="s">
        <v>134</v>
      </c>
      <c r="M2" s="285" t="s">
        <v>51</v>
      </c>
      <c r="N2" s="285"/>
      <c r="O2" s="286" t="s">
        <v>43</v>
      </c>
      <c r="P2" s="287"/>
      <c r="Q2" s="2" t="s">
        <v>748</v>
      </c>
      <c r="R2" s="294" t="s">
        <v>54</v>
      </c>
      <c r="S2" s="295"/>
      <c r="T2" s="296" t="e">
        <f>T1^0.444*O2^0.663*0.008883</f>
        <v>#VALUE!</v>
      </c>
      <c r="U2" s="297"/>
      <c r="V2" s="2" t="s">
        <v>749</v>
      </c>
    </row>
    <row r="3" spans="1:25" ht="22.5" customHeight="1" x14ac:dyDescent="0.15"/>
    <row r="4" spans="1:2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25" ht="22.5" customHeight="1" x14ac:dyDescent="0.15">
      <c r="A5" s="6"/>
      <c r="B5" s="12" t="s">
        <v>751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750</v>
      </c>
      <c r="M5" s="11" t="s">
        <v>750</v>
      </c>
      <c r="N5" s="11" t="s">
        <v>769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2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753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25" s="19" customFormat="1" ht="22.5" customHeight="1" x14ac:dyDescent="0.15">
      <c r="A7" s="11">
        <v>1</v>
      </c>
      <c r="B7" s="9" t="s">
        <v>87</v>
      </c>
      <c r="C7" s="22" t="s">
        <v>770</v>
      </c>
      <c r="D7" s="14"/>
      <c r="E7" s="15"/>
      <c r="F7" s="15"/>
      <c r="G7" s="15"/>
      <c r="H7" s="16"/>
      <c r="I7" s="11" t="s">
        <v>756</v>
      </c>
      <c r="J7" s="11" t="s">
        <v>276</v>
      </c>
      <c r="K7" s="11" t="s">
        <v>750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5" ht="22.5" customHeight="1" x14ac:dyDescent="0.15">
      <c r="A8" s="350">
        <v>2</v>
      </c>
      <c r="B8" s="45" t="s">
        <v>754</v>
      </c>
      <c r="C8" s="26" t="s">
        <v>755</v>
      </c>
      <c r="D8" s="27"/>
      <c r="E8" s="98"/>
      <c r="F8" s="98"/>
      <c r="G8" s="98"/>
      <c r="H8" s="99"/>
      <c r="I8" s="350" t="s">
        <v>756</v>
      </c>
      <c r="J8" s="350" t="s">
        <v>109</v>
      </c>
      <c r="K8" s="350" t="s">
        <v>750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25" ht="22.5" customHeight="1" x14ac:dyDescent="0.15">
      <c r="A9" s="418"/>
      <c r="B9" s="213" t="s">
        <v>751</v>
      </c>
      <c r="C9" s="205" t="s">
        <v>757</v>
      </c>
      <c r="D9" s="31"/>
      <c r="E9" s="214"/>
      <c r="F9" s="214"/>
      <c r="G9" s="214"/>
      <c r="H9" s="215"/>
      <c r="I9" s="418"/>
      <c r="J9" s="418"/>
      <c r="K9" s="418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</row>
    <row r="10" spans="1:25" ht="22.5" customHeight="1" x14ac:dyDescent="0.15">
      <c r="A10" s="351"/>
      <c r="B10" s="49" t="s">
        <v>771</v>
      </c>
      <c r="C10" s="30" t="s">
        <v>772</v>
      </c>
      <c r="D10" s="50"/>
      <c r="E10" s="51"/>
      <c r="F10" s="51"/>
      <c r="G10" s="51"/>
      <c r="H10" s="100"/>
      <c r="I10" s="351"/>
      <c r="J10" s="351"/>
      <c r="K10" s="351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5" ht="22.5" customHeight="1" x14ac:dyDescent="0.15">
      <c r="A11" s="302">
        <v>3</v>
      </c>
      <c r="B11" s="37" t="s">
        <v>773</v>
      </c>
      <c r="C11" s="18" t="s">
        <v>774</v>
      </c>
      <c r="D11" s="38" t="s">
        <v>759</v>
      </c>
      <c r="E11" s="39" t="e">
        <f>8*T1</f>
        <v>#VALUE!</v>
      </c>
      <c r="F11" s="220" t="s">
        <v>245</v>
      </c>
      <c r="G11" s="220"/>
      <c r="H11" s="40"/>
      <c r="I11" s="302" t="s">
        <v>89</v>
      </c>
      <c r="J11" s="352" t="s">
        <v>91</v>
      </c>
      <c r="K11" s="302" t="s">
        <v>65</v>
      </c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25" ht="22.5" customHeight="1" x14ac:dyDescent="0.15">
      <c r="A12" s="302"/>
      <c r="B12" s="41" t="s">
        <v>87</v>
      </c>
      <c r="C12" s="21" t="s">
        <v>185</v>
      </c>
      <c r="D12" s="53"/>
      <c r="E12" s="54"/>
      <c r="F12" s="54"/>
      <c r="G12" s="54"/>
      <c r="H12" s="103"/>
      <c r="I12" s="302"/>
      <c r="J12" s="353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1:25" s="19" customFormat="1" ht="22.5" customHeight="1" x14ac:dyDescent="0.15">
      <c r="A13" s="33">
        <v>4</v>
      </c>
      <c r="B13" s="34" t="s">
        <v>87</v>
      </c>
      <c r="C13" s="35" t="s">
        <v>123</v>
      </c>
      <c r="D13" s="104"/>
      <c r="E13" s="105"/>
      <c r="F13" s="105"/>
      <c r="G13" s="105"/>
      <c r="H13" s="106"/>
      <c r="I13" s="33" t="s">
        <v>89</v>
      </c>
      <c r="J13" s="33" t="s">
        <v>276</v>
      </c>
      <c r="K13" s="33" t="s">
        <v>65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5" ht="22.5" customHeight="1" x14ac:dyDescent="0.15">
      <c r="A14" s="302">
        <v>5</v>
      </c>
      <c r="B14" s="37" t="s">
        <v>282</v>
      </c>
      <c r="C14" s="18" t="s">
        <v>384</v>
      </c>
      <c r="D14" s="38" t="s">
        <v>114</v>
      </c>
      <c r="E14" s="39" t="e">
        <f>200*T2</f>
        <v>#VALUE!</v>
      </c>
      <c r="F14" s="220" t="s">
        <v>775</v>
      </c>
      <c r="G14" s="220"/>
      <c r="H14" s="40"/>
      <c r="I14" s="302" t="s">
        <v>776</v>
      </c>
      <c r="J14" s="302" t="s">
        <v>119</v>
      </c>
      <c r="K14" s="302" t="s">
        <v>777</v>
      </c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</row>
    <row r="15" spans="1:25" ht="22.5" customHeight="1" x14ac:dyDescent="0.15">
      <c r="A15" s="302"/>
      <c r="B15" s="41" t="s">
        <v>147</v>
      </c>
      <c r="C15" s="21" t="s">
        <v>778</v>
      </c>
      <c r="D15" s="53"/>
      <c r="E15" s="54"/>
      <c r="F15" s="221"/>
      <c r="G15" s="221"/>
      <c r="H15" s="55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1:25" ht="22.5" customHeight="1" x14ac:dyDescent="0.15">
      <c r="A16" s="302"/>
      <c r="B16" s="37" t="s">
        <v>779</v>
      </c>
      <c r="C16" s="18" t="s">
        <v>780</v>
      </c>
      <c r="D16" s="38" t="s">
        <v>781</v>
      </c>
      <c r="E16" s="39" t="e">
        <f>150*T2</f>
        <v>#VALUE!</v>
      </c>
      <c r="F16" s="220" t="s">
        <v>775</v>
      </c>
      <c r="G16" s="220"/>
      <c r="H16" s="40"/>
      <c r="I16" s="352" t="s">
        <v>288</v>
      </c>
      <c r="J16" s="107" t="s">
        <v>168</v>
      </c>
      <c r="K16" s="302" t="s">
        <v>777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147</v>
      </c>
      <c r="C17" s="21" t="s">
        <v>778</v>
      </c>
      <c r="D17" s="53"/>
      <c r="E17" s="54"/>
      <c r="F17" s="221"/>
      <c r="G17" s="221"/>
      <c r="H17" s="55"/>
      <c r="I17" s="353"/>
      <c r="J17" s="108" t="s">
        <v>863</v>
      </c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18">
        <v>6</v>
      </c>
      <c r="B18" s="45" t="s">
        <v>782</v>
      </c>
      <c r="C18" s="26" t="s">
        <v>783</v>
      </c>
      <c r="D18" s="46" t="s">
        <v>781</v>
      </c>
      <c r="E18" s="47" t="e">
        <f>400*T2</f>
        <v>#VALUE!</v>
      </c>
      <c r="F18" s="222" t="s">
        <v>775</v>
      </c>
      <c r="G18" s="222"/>
      <c r="H18" s="48"/>
      <c r="I18" s="318" t="s">
        <v>776</v>
      </c>
      <c r="J18" s="318" t="s">
        <v>276</v>
      </c>
      <c r="K18" s="318" t="s">
        <v>777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22.5" customHeight="1" x14ac:dyDescent="0.15">
      <c r="A19" s="318"/>
      <c r="B19" s="49" t="s">
        <v>87</v>
      </c>
      <c r="C19" s="30" t="s">
        <v>784</v>
      </c>
      <c r="D19" s="50"/>
      <c r="E19" s="51"/>
      <c r="F19" s="223"/>
      <c r="G19" s="223"/>
      <c r="H19" s="52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0" spans="1:24" ht="22.5" customHeight="1" x14ac:dyDescent="0.15">
      <c r="A20" s="302">
        <v>7</v>
      </c>
      <c r="B20" s="37" t="s">
        <v>782</v>
      </c>
      <c r="C20" s="18" t="s">
        <v>785</v>
      </c>
      <c r="D20" s="38" t="s">
        <v>781</v>
      </c>
      <c r="E20" s="39" t="e">
        <f>2400*T2</f>
        <v>#VALUE!</v>
      </c>
      <c r="F20" s="227" t="s">
        <v>792</v>
      </c>
      <c r="G20" s="233" t="s">
        <v>791</v>
      </c>
      <c r="H20" s="226" t="s">
        <v>793</v>
      </c>
      <c r="I20" s="302" t="s">
        <v>89</v>
      </c>
      <c r="J20" s="302" t="s">
        <v>369</v>
      </c>
      <c r="K20" s="302" t="s">
        <v>65</v>
      </c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</row>
    <row r="21" spans="1:24" ht="22.5" customHeight="1" x14ac:dyDescent="0.15">
      <c r="A21" s="302"/>
      <c r="B21" s="41" t="s">
        <v>87</v>
      </c>
      <c r="C21" s="21" t="s">
        <v>299</v>
      </c>
      <c r="D21" s="225" t="s">
        <v>789</v>
      </c>
      <c r="E21" s="225" t="e">
        <f>230-G20/50</f>
        <v>#VALUE!</v>
      </c>
      <c r="F21" s="224" t="s">
        <v>790</v>
      </c>
      <c r="G21" s="54"/>
      <c r="H21" s="103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</row>
    <row r="22" spans="1:24" s="19" customFormat="1" ht="22.5" customHeight="1" x14ac:dyDescent="0.15">
      <c r="A22" s="33">
        <v>8</v>
      </c>
      <c r="B22" s="34" t="s">
        <v>87</v>
      </c>
      <c r="C22" s="35" t="s">
        <v>123</v>
      </c>
      <c r="D22" s="104"/>
      <c r="E22" s="105"/>
      <c r="F22" s="105"/>
      <c r="G22" s="105"/>
      <c r="H22" s="106"/>
      <c r="I22" s="33" t="s">
        <v>89</v>
      </c>
      <c r="J22" s="33" t="s">
        <v>276</v>
      </c>
      <c r="K22" s="36"/>
      <c r="L22" s="36"/>
      <c r="M22" s="33" t="s">
        <v>65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x14ac:dyDescent="0.15">
      <c r="A23" s="78" t="s">
        <v>681</v>
      </c>
      <c r="D23"/>
      <c r="E23"/>
      <c r="F23"/>
      <c r="G23"/>
      <c r="H23"/>
    </row>
  </sheetData>
  <mergeCells count="116"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N8:N9"/>
    <mergeCell ref="O8:O9"/>
    <mergeCell ref="P8:P9"/>
    <mergeCell ref="Q8:Q9"/>
    <mergeCell ref="D4:F4"/>
    <mergeCell ref="I4:J4"/>
    <mergeCell ref="I5:J5"/>
    <mergeCell ref="O5:X5"/>
    <mergeCell ref="A8:A10"/>
    <mergeCell ref="I8:I10"/>
    <mergeCell ref="J8:J10"/>
    <mergeCell ref="K8:K10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M11:M12"/>
    <mergeCell ref="N11:N12"/>
    <mergeCell ref="O11:O12"/>
    <mergeCell ref="P11:P12"/>
    <mergeCell ref="Q11:Q12"/>
    <mergeCell ref="R11:R12"/>
    <mergeCell ref="A11:A12"/>
    <mergeCell ref="I11:I12"/>
    <mergeCell ref="J11:J12"/>
    <mergeCell ref="K11:K12"/>
    <mergeCell ref="L11:L12"/>
    <mergeCell ref="X16:X17"/>
    <mergeCell ref="R16:R17"/>
    <mergeCell ref="S16:S17"/>
    <mergeCell ref="S11:S12"/>
    <mergeCell ref="T11:T12"/>
    <mergeCell ref="U11:U12"/>
    <mergeCell ref="V11:V12"/>
    <mergeCell ref="W11:W12"/>
    <mergeCell ref="X11:X12"/>
    <mergeCell ref="S14:S15"/>
    <mergeCell ref="J14:J15"/>
    <mergeCell ref="K14:K15"/>
    <mergeCell ref="L14:L15"/>
    <mergeCell ref="M14:M15"/>
    <mergeCell ref="U16:U17"/>
    <mergeCell ref="V16:V17"/>
    <mergeCell ref="W16:W17"/>
    <mergeCell ref="K16:K17"/>
    <mergeCell ref="L16:L17"/>
    <mergeCell ref="M16:M17"/>
    <mergeCell ref="N16:N17"/>
    <mergeCell ref="N14:N15"/>
    <mergeCell ref="O14:O15"/>
    <mergeCell ref="P14:P15"/>
    <mergeCell ref="Q14:Q15"/>
    <mergeCell ref="R14:R15"/>
    <mergeCell ref="T16:T17"/>
    <mergeCell ref="A14:A17"/>
    <mergeCell ref="T18:T19"/>
    <mergeCell ref="U18:U19"/>
    <mergeCell ref="V18:V19"/>
    <mergeCell ref="W18:W19"/>
    <mergeCell ref="X18:X19"/>
    <mergeCell ref="R18:R19"/>
    <mergeCell ref="S18:S19"/>
    <mergeCell ref="T14:T15"/>
    <mergeCell ref="U14:U15"/>
    <mergeCell ref="V14:V15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W14:W15"/>
    <mergeCell ref="X14:X15"/>
    <mergeCell ref="I16:I17"/>
    <mergeCell ref="I14:I15"/>
    <mergeCell ref="A20:A21"/>
    <mergeCell ref="I20:I21"/>
    <mergeCell ref="J20:J21"/>
    <mergeCell ref="K20:K21"/>
    <mergeCell ref="L20:L21"/>
    <mergeCell ref="N18:N19"/>
    <mergeCell ref="O18:O19"/>
    <mergeCell ref="P18:P19"/>
    <mergeCell ref="Q18:Q19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</mergeCells>
  <phoneticPr fontId="1"/>
  <hyperlinks>
    <hyperlink ref="Y1" location="目次!A1" display="戻る" xr:uid="{00000000-0004-0000-2A00-000000000000}"/>
  </hyperlinks>
  <pageMargins left="0.7" right="0.7" top="0.75" bottom="0.75" header="0.3" footer="0.3"/>
  <pageSetup paperSize="9" scale="88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Y23"/>
  <sheetViews>
    <sheetView showGridLines="0" zoomScale="85" zoomScaleNormal="85" workbookViewId="0">
      <selection activeCell="Y1" sqref="Y1"/>
    </sheetView>
  </sheetViews>
  <sheetFormatPr defaultRowHeight="13.5" x14ac:dyDescent="0.15"/>
  <cols>
    <col min="2" max="2" width="22" bestFit="1" customWidth="1"/>
    <col min="3" max="3" width="10.5" bestFit="1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25" ht="22.5" customHeight="1" x14ac:dyDescent="0.15">
      <c r="A1" s="284" t="s">
        <v>39</v>
      </c>
      <c r="B1" s="284"/>
      <c r="C1" s="284" t="s">
        <v>131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>
        <v>67</v>
      </c>
      <c r="P1" s="287"/>
      <c r="Q1" s="2" t="s">
        <v>44</v>
      </c>
      <c r="R1" s="285" t="s">
        <v>45</v>
      </c>
      <c r="S1" s="285"/>
      <c r="T1" s="286">
        <v>51</v>
      </c>
      <c r="U1" s="287"/>
      <c r="V1" s="2" t="s">
        <v>132</v>
      </c>
      <c r="Y1" s="182" t="s">
        <v>693</v>
      </c>
    </row>
    <row r="2" spans="1:25" ht="22.5" customHeight="1" x14ac:dyDescent="0.15">
      <c r="A2" s="292" t="s">
        <v>768</v>
      </c>
      <c r="B2" s="292"/>
      <c r="C2" s="292" t="s">
        <v>268</v>
      </c>
      <c r="D2" s="292"/>
      <c r="E2" s="292"/>
      <c r="F2" s="292"/>
      <c r="G2" s="292"/>
      <c r="H2" s="292"/>
      <c r="I2" s="292"/>
      <c r="J2" s="60" t="s">
        <v>134</v>
      </c>
      <c r="M2" s="285" t="s">
        <v>51</v>
      </c>
      <c r="N2" s="285"/>
      <c r="O2" s="286">
        <v>167.5</v>
      </c>
      <c r="P2" s="287"/>
      <c r="Q2" s="2" t="s">
        <v>135</v>
      </c>
      <c r="R2" s="294" t="s">
        <v>54</v>
      </c>
      <c r="S2" s="295"/>
      <c r="T2" s="296">
        <f>T1^0.444*O2^0.663*0.008883</f>
        <v>1.5178981799982001</v>
      </c>
      <c r="U2" s="297"/>
      <c r="V2" s="2" t="s">
        <v>136</v>
      </c>
    </row>
    <row r="3" spans="1:25" ht="22.5" customHeight="1" x14ac:dyDescent="0.15"/>
    <row r="4" spans="1:2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25" ht="22.5" customHeight="1" x14ac:dyDescent="0.15">
      <c r="A5" s="6"/>
      <c r="B5" s="12" t="s">
        <v>77</v>
      </c>
      <c r="C5" s="22" t="s">
        <v>78</v>
      </c>
      <c r="D5" s="14"/>
      <c r="E5" s="15"/>
      <c r="F5" s="15"/>
      <c r="G5" s="15"/>
      <c r="H5" s="16"/>
      <c r="I5" s="302" t="s">
        <v>79</v>
      </c>
      <c r="J5" s="302"/>
      <c r="K5" s="77"/>
      <c r="L5" s="11" t="s">
        <v>80</v>
      </c>
      <c r="M5" s="11" t="s">
        <v>80</v>
      </c>
      <c r="N5" s="11" t="s">
        <v>158</v>
      </c>
      <c r="O5" s="329" t="s">
        <v>141</v>
      </c>
      <c r="P5" s="329"/>
      <c r="Q5" s="329"/>
      <c r="R5" s="329"/>
      <c r="S5" s="329"/>
      <c r="T5" s="329"/>
      <c r="U5" s="329"/>
      <c r="V5" s="329"/>
      <c r="W5" s="329"/>
      <c r="X5" s="329"/>
    </row>
    <row r="6" spans="1:25" ht="22.5" customHeight="1" x14ac:dyDescent="0.15">
      <c r="A6" s="7" t="s">
        <v>83</v>
      </c>
      <c r="B6" s="7" t="s">
        <v>57</v>
      </c>
      <c r="C6" s="8" t="s">
        <v>58</v>
      </c>
      <c r="D6" s="96"/>
      <c r="E6" s="97"/>
      <c r="F6" s="97"/>
      <c r="G6" s="97"/>
      <c r="H6" s="217"/>
      <c r="I6" s="7" t="s">
        <v>84</v>
      </c>
      <c r="J6" s="7" t="s">
        <v>85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</row>
    <row r="7" spans="1:25" s="19" customFormat="1" ht="22.5" customHeight="1" x14ac:dyDescent="0.15">
      <c r="A7" s="11">
        <v>1</v>
      </c>
      <c r="B7" s="9" t="s">
        <v>87</v>
      </c>
      <c r="C7" s="22" t="s">
        <v>123</v>
      </c>
      <c r="D7" s="14"/>
      <c r="E7" s="15"/>
      <c r="F7" s="15"/>
      <c r="G7" s="15"/>
      <c r="H7" s="16"/>
      <c r="I7" s="11" t="s">
        <v>89</v>
      </c>
      <c r="J7" s="11" t="s">
        <v>276</v>
      </c>
      <c r="K7" s="11" t="s">
        <v>80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5" ht="22.5" customHeight="1" x14ac:dyDescent="0.15">
      <c r="A8" s="350">
        <v>2</v>
      </c>
      <c r="B8" s="45" t="s">
        <v>105</v>
      </c>
      <c r="C8" s="26" t="s">
        <v>107</v>
      </c>
      <c r="D8" s="27"/>
      <c r="E8" s="98"/>
      <c r="F8" s="98"/>
      <c r="G8" s="98"/>
      <c r="H8" s="99"/>
      <c r="I8" s="350" t="s">
        <v>89</v>
      </c>
      <c r="J8" s="350" t="s">
        <v>109</v>
      </c>
      <c r="K8" s="350" t="s">
        <v>80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</row>
    <row r="9" spans="1:25" ht="22.5" customHeight="1" x14ac:dyDescent="0.15">
      <c r="A9" s="418"/>
      <c r="B9" s="213" t="s">
        <v>77</v>
      </c>
      <c r="C9" s="205" t="s">
        <v>111</v>
      </c>
      <c r="D9" s="31"/>
      <c r="E9" s="214"/>
      <c r="F9" s="214"/>
      <c r="G9" s="214"/>
      <c r="H9" s="215"/>
      <c r="I9" s="418"/>
      <c r="J9" s="418"/>
      <c r="K9" s="418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</row>
    <row r="10" spans="1:25" ht="22.5" customHeight="1" x14ac:dyDescent="0.15">
      <c r="A10" s="351"/>
      <c r="B10" s="49" t="s">
        <v>669</v>
      </c>
      <c r="C10" s="30" t="s">
        <v>128</v>
      </c>
      <c r="D10" s="50"/>
      <c r="E10" s="51"/>
      <c r="F10" s="51"/>
      <c r="G10" s="51"/>
      <c r="H10" s="100"/>
      <c r="I10" s="351"/>
      <c r="J10" s="351"/>
      <c r="K10" s="351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5" ht="22.5" customHeight="1" x14ac:dyDescent="0.15">
      <c r="A11" s="302">
        <v>3</v>
      </c>
      <c r="B11" s="37" t="s">
        <v>672</v>
      </c>
      <c r="C11" s="18" t="s">
        <v>673</v>
      </c>
      <c r="D11" s="38" t="s">
        <v>114</v>
      </c>
      <c r="E11" s="39">
        <f>8*T1</f>
        <v>408</v>
      </c>
      <c r="F11" s="220" t="s">
        <v>116</v>
      </c>
      <c r="G11" s="220"/>
      <c r="H11" s="40"/>
      <c r="I11" s="302" t="s">
        <v>89</v>
      </c>
      <c r="J11" s="352" t="s">
        <v>91</v>
      </c>
      <c r="K11" s="302" t="s">
        <v>65</v>
      </c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25" ht="22.5" customHeight="1" x14ac:dyDescent="0.15">
      <c r="A12" s="302"/>
      <c r="B12" s="41" t="s">
        <v>87</v>
      </c>
      <c r="C12" s="21" t="s">
        <v>120</v>
      </c>
      <c r="D12" s="53"/>
      <c r="E12" s="54"/>
      <c r="F12" s="54"/>
      <c r="G12" s="54"/>
      <c r="H12" s="103"/>
      <c r="I12" s="302"/>
      <c r="J12" s="353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1:25" s="19" customFormat="1" ht="22.5" customHeight="1" x14ac:dyDescent="0.15">
      <c r="A13" s="33">
        <v>4</v>
      </c>
      <c r="B13" s="34" t="s">
        <v>87</v>
      </c>
      <c r="C13" s="35" t="s">
        <v>123</v>
      </c>
      <c r="D13" s="104"/>
      <c r="E13" s="105"/>
      <c r="F13" s="105"/>
      <c r="G13" s="105"/>
      <c r="H13" s="106"/>
      <c r="I13" s="33" t="s">
        <v>89</v>
      </c>
      <c r="J13" s="33" t="s">
        <v>276</v>
      </c>
      <c r="K13" s="33" t="s">
        <v>65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5" ht="22.5" customHeight="1" x14ac:dyDescent="0.15">
      <c r="A14" s="302">
        <v>5</v>
      </c>
      <c r="B14" s="37" t="s">
        <v>281</v>
      </c>
      <c r="C14" s="18" t="s">
        <v>359</v>
      </c>
      <c r="D14" s="38" t="s">
        <v>114</v>
      </c>
      <c r="E14" s="39">
        <f>200*T2</f>
        <v>303.57963599964</v>
      </c>
      <c r="F14" s="220" t="s">
        <v>116</v>
      </c>
      <c r="G14" s="220"/>
      <c r="H14" s="40"/>
      <c r="I14" s="302" t="s">
        <v>89</v>
      </c>
      <c r="J14" s="302" t="s">
        <v>119</v>
      </c>
      <c r="K14" s="302" t="s">
        <v>80</v>
      </c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</row>
    <row r="15" spans="1:25" ht="22.5" customHeight="1" x14ac:dyDescent="0.15">
      <c r="A15" s="302"/>
      <c r="B15" s="41" t="s">
        <v>147</v>
      </c>
      <c r="C15" s="21" t="s">
        <v>120</v>
      </c>
      <c r="D15" s="53"/>
      <c r="E15" s="54"/>
      <c r="F15" s="221"/>
      <c r="G15" s="221"/>
      <c r="H15" s="55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1:25" ht="22.5" customHeight="1" x14ac:dyDescent="0.15">
      <c r="A16" s="302"/>
      <c r="B16" s="37" t="s">
        <v>164</v>
      </c>
      <c r="C16" s="18" t="s">
        <v>415</v>
      </c>
      <c r="D16" s="38" t="s">
        <v>114</v>
      </c>
      <c r="E16" s="39">
        <f>150*T2</f>
        <v>227.68472699973</v>
      </c>
      <c r="F16" s="220" t="s">
        <v>116</v>
      </c>
      <c r="G16" s="220"/>
      <c r="H16" s="40"/>
      <c r="I16" s="352" t="s">
        <v>288</v>
      </c>
      <c r="J16" s="107" t="s">
        <v>168</v>
      </c>
      <c r="K16" s="302" t="s">
        <v>80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22.5" customHeight="1" x14ac:dyDescent="0.15">
      <c r="A17" s="302"/>
      <c r="B17" s="41" t="s">
        <v>147</v>
      </c>
      <c r="C17" s="21" t="s">
        <v>120</v>
      </c>
      <c r="D17" s="53"/>
      <c r="E17" s="54"/>
      <c r="F17" s="221"/>
      <c r="G17" s="221"/>
      <c r="H17" s="55"/>
      <c r="I17" s="353"/>
      <c r="J17" s="108" t="s">
        <v>863</v>
      </c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ht="22.5" customHeight="1" x14ac:dyDescent="0.15">
      <c r="A18" s="318">
        <v>6</v>
      </c>
      <c r="B18" s="45" t="s">
        <v>289</v>
      </c>
      <c r="C18" s="26" t="s">
        <v>290</v>
      </c>
      <c r="D18" s="46" t="s">
        <v>114</v>
      </c>
      <c r="E18" s="47">
        <f>400*T2</f>
        <v>607.15927199928001</v>
      </c>
      <c r="F18" s="222" t="s">
        <v>116</v>
      </c>
      <c r="G18" s="222"/>
      <c r="H18" s="48"/>
      <c r="I18" s="318" t="s">
        <v>89</v>
      </c>
      <c r="J18" s="318" t="s">
        <v>276</v>
      </c>
      <c r="K18" s="318" t="s">
        <v>80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22.5" customHeight="1" x14ac:dyDescent="0.15">
      <c r="A19" s="318"/>
      <c r="B19" s="49" t="s">
        <v>87</v>
      </c>
      <c r="C19" s="30" t="s">
        <v>123</v>
      </c>
      <c r="D19" s="50"/>
      <c r="E19" s="51"/>
      <c r="F19" s="223"/>
      <c r="G19" s="223"/>
      <c r="H19" s="52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0" spans="1:24" ht="22.5" customHeight="1" x14ac:dyDescent="0.15">
      <c r="A20" s="302">
        <v>7</v>
      </c>
      <c r="B20" s="37" t="s">
        <v>289</v>
      </c>
      <c r="C20" s="18" t="s">
        <v>368</v>
      </c>
      <c r="D20" s="38" t="s">
        <v>114</v>
      </c>
      <c r="E20" s="39">
        <f>2400*T2</f>
        <v>3642.9556319956801</v>
      </c>
      <c r="F20" s="227" t="s">
        <v>792</v>
      </c>
      <c r="G20" s="233" t="s">
        <v>791</v>
      </c>
      <c r="H20" s="226" t="s">
        <v>793</v>
      </c>
      <c r="I20" s="302" t="s">
        <v>89</v>
      </c>
      <c r="J20" s="302" t="s">
        <v>369</v>
      </c>
      <c r="K20" s="302" t="s">
        <v>65</v>
      </c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</row>
    <row r="21" spans="1:24" ht="22.5" customHeight="1" x14ac:dyDescent="0.15">
      <c r="A21" s="302"/>
      <c r="B21" s="41" t="s">
        <v>87</v>
      </c>
      <c r="C21" s="21" t="s">
        <v>299</v>
      </c>
      <c r="D21" s="225" t="s">
        <v>114</v>
      </c>
      <c r="E21" s="225" t="e">
        <f>100-G20/50</f>
        <v>#VALUE!</v>
      </c>
      <c r="F21" s="224" t="s">
        <v>714</v>
      </c>
      <c r="G21" s="54"/>
      <c r="H21" s="103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</row>
    <row r="22" spans="1:24" s="19" customFormat="1" ht="22.5" customHeight="1" x14ac:dyDescent="0.15">
      <c r="A22" s="33">
        <v>8</v>
      </c>
      <c r="B22" s="34" t="s">
        <v>87</v>
      </c>
      <c r="C22" s="35" t="s">
        <v>123</v>
      </c>
      <c r="D22" s="104"/>
      <c r="E22" s="105"/>
      <c r="F22" s="105"/>
      <c r="G22" s="105"/>
      <c r="H22" s="106"/>
      <c r="I22" s="33" t="s">
        <v>89</v>
      </c>
      <c r="J22" s="33" t="s">
        <v>276</v>
      </c>
      <c r="K22" s="36"/>
      <c r="L22" s="36"/>
      <c r="M22" s="33" t="s">
        <v>65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x14ac:dyDescent="0.15">
      <c r="A23" s="78" t="s">
        <v>681</v>
      </c>
      <c r="D23"/>
      <c r="E23"/>
      <c r="F23"/>
      <c r="G23"/>
      <c r="H23"/>
    </row>
  </sheetData>
  <mergeCells count="116"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N8:N9"/>
    <mergeCell ref="O8:O9"/>
    <mergeCell ref="P8:P9"/>
    <mergeCell ref="Q8:Q9"/>
    <mergeCell ref="D4:F4"/>
    <mergeCell ref="I4:J4"/>
    <mergeCell ref="I5:J5"/>
    <mergeCell ref="O5:X5"/>
    <mergeCell ref="A8:A10"/>
    <mergeCell ref="I8:I10"/>
    <mergeCell ref="J8:J10"/>
    <mergeCell ref="K8:K10"/>
    <mergeCell ref="L8:L9"/>
    <mergeCell ref="M8:M9"/>
    <mergeCell ref="T8:T9"/>
    <mergeCell ref="U8:U9"/>
    <mergeCell ref="V8:V9"/>
    <mergeCell ref="W8:W9"/>
    <mergeCell ref="X8:X9"/>
    <mergeCell ref="R8:R9"/>
    <mergeCell ref="S8:S9"/>
    <mergeCell ref="M11:M12"/>
    <mergeCell ref="N11:N12"/>
    <mergeCell ref="O11:O12"/>
    <mergeCell ref="P11:P12"/>
    <mergeCell ref="Q11:Q12"/>
    <mergeCell ref="R11:R12"/>
    <mergeCell ref="A11:A12"/>
    <mergeCell ref="I11:I12"/>
    <mergeCell ref="J11:J12"/>
    <mergeCell ref="K11:K12"/>
    <mergeCell ref="L11:L12"/>
    <mergeCell ref="X16:X17"/>
    <mergeCell ref="R16:R17"/>
    <mergeCell ref="S16:S17"/>
    <mergeCell ref="S11:S12"/>
    <mergeCell ref="T11:T12"/>
    <mergeCell ref="U11:U12"/>
    <mergeCell ref="V11:V12"/>
    <mergeCell ref="W11:W12"/>
    <mergeCell ref="X11:X12"/>
    <mergeCell ref="S14:S15"/>
    <mergeCell ref="J14:J15"/>
    <mergeCell ref="K14:K15"/>
    <mergeCell ref="L14:L15"/>
    <mergeCell ref="M14:M15"/>
    <mergeCell ref="U16:U17"/>
    <mergeCell ref="V16:V17"/>
    <mergeCell ref="W16:W17"/>
    <mergeCell ref="K16:K17"/>
    <mergeCell ref="L16:L17"/>
    <mergeCell ref="M16:M17"/>
    <mergeCell ref="N16:N17"/>
    <mergeCell ref="N14:N15"/>
    <mergeCell ref="O14:O15"/>
    <mergeCell ref="P14:P15"/>
    <mergeCell ref="Q14:Q15"/>
    <mergeCell ref="R14:R15"/>
    <mergeCell ref="T16:T17"/>
    <mergeCell ref="A14:A17"/>
    <mergeCell ref="T18:T19"/>
    <mergeCell ref="U18:U19"/>
    <mergeCell ref="V18:V19"/>
    <mergeCell ref="W18:W19"/>
    <mergeCell ref="X18:X19"/>
    <mergeCell ref="R18:R19"/>
    <mergeCell ref="S18:S19"/>
    <mergeCell ref="T14:T15"/>
    <mergeCell ref="U14:U15"/>
    <mergeCell ref="V14:V15"/>
    <mergeCell ref="A18:A19"/>
    <mergeCell ref="I18:I19"/>
    <mergeCell ref="J18:J19"/>
    <mergeCell ref="K18:K19"/>
    <mergeCell ref="L18:L19"/>
    <mergeCell ref="M18:M19"/>
    <mergeCell ref="O16:O17"/>
    <mergeCell ref="P16:P17"/>
    <mergeCell ref="Q16:Q17"/>
    <mergeCell ref="W14:W15"/>
    <mergeCell ref="X14:X15"/>
    <mergeCell ref="I16:I17"/>
    <mergeCell ref="I14:I15"/>
    <mergeCell ref="A20:A21"/>
    <mergeCell ref="I20:I21"/>
    <mergeCell ref="J20:J21"/>
    <mergeCell ref="K20:K21"/>
    <mergeCell ref="L20:L21"/>
    <mergeCell ref="N18:N19"/>
    <mergeCell ref="O18:O19"/>
    <mergeCell ref="P18:P19"/>
    <mergeCell ref="Q18:Q19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</mergeCells>
  <phoneticPr fontId="1"/>
  <hyperlinks>
    <hyperlink ref="Y1" location="目次!A1" display="戻る" xr:uid="{00000000-0004-0000-2B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AG34"/>
  <sheetViews>
    <sheetView showGridLines="0" zoomScale="85" zoomScaleNormal="85" workbookViewId="0">
      <selection activeCell="M1" sqref="M1:T2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731</v>
      </c>
      <c r="S1" s="287"/>
      <c r="T1" s="2" t="s">
        <v>132</v>
      </c>
      <c r="V1" s="321" t="s">
        <v>693</v>
      </c>
      <c r="W1" s="321"/>
    </row>
    <row r="2" spans="1:33" ht="22.5" customHeight="1" x14ac:dyDescent="0.15">
      <c r="A2" s="292" t="s">
        <v>808</v>
      </c>
      <c r="B2" s="292"/>
      <c r="C2" s="292" t="s">
        <v>133</v>
      </c>
      <c r="D2" s="292"/>
      <c r="E2" s="292"/>
      <c r="F2" s="292"/>
      <c r="G2" s="293"/>
      <c r="H2" s="60" t="s">
        <v>134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B5" s="290" t="s">
        <v>63</v>
      </c>
      <c r="C5" s="305" t="s">
        <v>802</v>
      </c>
      <c r="D5" s="306"/>
      <c r="E5" s="306"/>
      <c r="F5" s="307"/>
      <c r="G5" s="291" t="s">
        <v>805</v>
      </c>
      <c r="H5" s="292"/>
      <c r="I5" s="299" t="s">
        <v>65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2" t="s">
        <v>139</v>
      </c>
      <c r="X5" s="292"/>
      <c r="Y5" s="292"/>
      <c r="Z5" s="292"/>
      <c r="AA5" s="292"/>
      <c r="AB5" s="292"/>
      <c r="AC5" s="292"/>
    </row>
    <row r="6" spans="1:33" ht="22.5" customHeight="1" x14ac:dyDescent="0.15">
      <c r="B6" s="290"/>
      <c r="C6" s="308" t="s">
        <v>803</v>
      </c>
      <c r="D6" s="309"/>
      <c r="E6" s="309"/>
      <c r="F6" s="310"/>
      <c r="G6" s="292"/>
      <c r="H6" s="292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2"/>
      <c r="X6" s="292"/>
      <c r="Y6" s="292"/>
      <c r="Z6" s="292"/>
      <c r="AA6" s="292"/>
      <c r="AB6" s="292"/>
      <c r="AC6" s="292"/>
    </row>
    <row r="7" spans="1:33" ht="22.5" customHeight="1" x14ac:dyDescent="0.15">
      <c r="B7" s="290"/>
      <c r="C7" s="311" t="s">
        <v>804</v>
      </c>
      <c r="D7" s="312"/>
      <c r="E7" s="312"/>
      <c r="F7" s="313"/>
      <c r="G7" s="292"/>
      <c r="H7" s="292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2"/>
      <c r="X7" s="292"/>
      <c r="Y7" s="292"/>
      <c r="Z7" s="292"/>
      <c r="AA7" s="292"/>
      <c r="AB7" s="292"/>
      <c r="AC7" s="292"/>
    </row>
    <row r="8" spans="1:33" ht="22.5" customHeight="1" x14ac:dyDescent="0.15">
      <c r="B8" s="62" t="s">
        <v>76</v>
      </c>
      <c r="C8" s="63" t="s">
        <v>78</v>
      </c>
      <c r="D8" s="300"/>
      <c r="E8" s="300"/>
      <c r="F8" s="301"/>
      <c r="G8" s="292" t="s">
        <v>79</v>
      </c>
      <c r="H8" s="292"/>
      <c r="I8" s="64"/>
      <c r="J8" s="60" t="s">
        <v>65</v>
      </c>
      <c r="K8" s="60" t="s">
        <v>65</v>
      </c>
      <c r="L8" s="60" t="s">
        <v>140</v>
      </c>
      <c r="M8" s="290" t="s">
        <v>141</v>
      </c>
      <c r="N8" s="290"/>
      <c r="O8" s="290"/>
      <c r="P8" s="290"/>
      <c r="Q8" s="290"/>
      <c r="R8" s="290"/>
      <c r="S8" s="290"/>
      <c r="T8" s="62"/>
      <c r="U8" s="62"/>
      <c r="V8" s="62"/>
      <c r="W8" s="62"/>
      <c r="X8" s="60"/>
      <c r="Y8" s="60"/>
      <c r="Z8" s="60"/>
      <c r="AA8" s="62"/>
      <c r="AB8" s="62"/>
      <c r="AC8" s="62"/>
    </row>
    <row r="9" spans="1:33" ht="22.5" customHeight="1" x14ac:dyDescent="0.15">
      <c r="A9" s="1" t="s">
        <v>83</v>
      </c>
      <c r="B9" s="1" t="s">
        <v>57</v>
      </c>
      <c r="C9" s="61" t="s">
        <v>58</v>
      </c>
      <c r="D9" s="303"/>
      <c r="E9" s="303"/>
      <c r="F9" s="304"/>
      <c r="G9" s="1" t="s">
        <v>84</v>
      </c>
      <c r="H9" s="1" t="s">
        <v>85</v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1">
        <v>6</v>
      </c>
      <c r="O9" s="1">
        <v>7</v>
      </c>
      <c r="P9" s="1">
        <v>8</v>
      </c>
      <c r="Q9" s="1">
        <v>9</v>
      </c>
      <c r="R9" s="1">
        <v>10</v>
      </c>
      <c r="S9" s="1">
        <v>11</v>
      </c>
      <c r="T9" s="1">
        <v>12</v>
      </c>
      <c r="U9" s="1">
        <v>13</v>
      </c>
      <c r="V9" s="1">
        <v>14</v>
      </c>
      <c r="W9" s="1">
        <v>15</v>
      </c>
      <c r="X9" s="1">
        <v>16</v>
      </c>
      <c r="Y9" s="1">
        <v>17</v>
      </c>
      <c r="Z9" s="1">
        <v>18</v>
      </c>
      <c r="AA9" s="1">
        <v>19</v>
      </c>
      <c r="AB9" s="1">
        <v>20</v>
      </c>
      <c r="AC9" s="1">
        <v>21</v>
      </c>
    </row>
    <row r="10" spans="1:33" ht="22.5" customHeight="1" x14ac:dyDescent="0.15">
      <c r="A10" s="375">
        <v>1</v>
      </c>
      <c r="B10" s="65" t="s">
        <v>105</v>
      </c>
      <c r="C10" s="66" t="s">
        <v>107</v>
      </c>
      <c r="D10" s="314"/>
      <c r="E10" s="314"/>
      <c r="F10" s="315"/>
      <c r="G10" s="375" t="s">
        <v>89</v>
      </c>
      <c r="H10" s="375" t="s">
        <v>109</v>
      </c>
      <c r="I10" s="375" t="s">
        <v>65</v>
      </c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</row>
    <row r="11" spans="1:33" ht="22.5" customHeight="1" x14ac:dyDescent="0.15">
      <c r="A11" s="377"/>
      <c r="B11" s="67" t="s">
        <v>76</v>
      </c>
      <c r="C11" s="68" t="s">
        <v>111</v>
      </c>
      <c r="D11" s="332"/>
      <c r="E11" s="332"/>
      <c r="F11" s="333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</row>
    <row r="12" spans="1:33" ht="22.5" customHeight="1" x14ac:dyDescent="0.15">
      <c r="A12" s="408">
        <v>2</v>
      </c>
      <c r="B12" s="69" t="s">
        <v>645</v>
      </c>
      <c r="C12" s="70" t="s">
        <v>809</v>
      </c>
      <c r="D12" s="46" t="s">
        <v>114</v>
      </c>
      <c r="E12" s="47" t="e">
        <f>130*R2</f>
        <v>#VALUE!</v>
      </c>
      <c r="F12" s="48" t="s">
        <v>116</v>
      </c>
      <c r="G12" s="408" t="s">
        <v>89</v>
      </c>
      <c r="H12" s="408" t="s">
        <v>119</v>
      </c>
      <c r="I12" s="408" t="s">
        <v>65</v>
      </c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</row>
    <row r="13" spans="1:33" ht="22.5" customHeight="1" x14ac:dyDescent="0.15">
      <c r="A13" s="409"/>
      <c r="B13" s="71" t="s">
        <v>147</v>
      </c>
      <c r="C13" s="72" t="s">
        <v>120</v>
      </c>
      <c r="D13" s="31"/>
      <c r="E13" s="31"/>
      <c r="F13" s="32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</row>
    <row r="14" spans="1:33" ht="22.5" customHeight="1" x14ac:dyDescent="0.15">
      <c r="A14" s="60">
        <v>3</v>
      </c>
      <c r="B14" s="62" t="s">
        <v>87</v>
      </c>
      <c r="C14" s="73" t="s">
        <v>123</v>
      </c>
      <c r="D14" s="327"/>
      <c r="E14" s="327"/>
      <c r="F14" s="328"/>
      <c r="G14" s="60" t="s">
        <v>89</v>
      </c>
      <c r="H14" s="60" t="s">
        <v>150</v>
      </c>
      <c r="I14" s="60" t="s">
        <v>65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0"/>
      <c r="X14" s="62"/>
      <c r="Y14" s="62"/>
      <c r="Z14" s="62"/>
      <c r="AA14" s="62"/>
      <c r="AB14" s="62"/>
      <c r="AC14" s="62"/>
    </row>
    <row r="15" spans="1:33" x14ac:dyDescent="0.1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/>
      <c r="E23"/>
      <c r="F23"/>
    </row>
    <row r="24" spans="4:6" x14ac:dyDescent="0.15">
      <c r="D24" s="325"/>
      <c r="E24" s="325"/>
      <c r="F24" s="325"/>
    </row>
    <row r="33" spans="4:6" x14ac:dyDescent="0.15">
      <c r="D33" s="5"/>
      <c r="E33" s="5"/>
      <c r="F33" s="5"/>
    </row>
    <row r="34" spans="4:6" x14ac:dyDescent="0.15">
      <c r="D34" s="5"/>
      <c r="E34" s="5"/>
      <c r="F34" s="5"/>
    </row>
  </sheetData>
  <mergeCells count="93">
    <mergeCell ref="AA12:AA13"/>
    <mergeCell ref="AB12:AB13"/>
    <mergeCell ref="AC12:AC13"/>
    <mergeCell ref="D14:F14"/>
    <mergeCell ref="D24:F24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C10:AC11"/>
    <mergeCell ref="A12:A13"/>
    <mergeCell ref="G12:G13"/>
    <mergeCell ref="H12:H13"/>
    <mergeCell ref="I12:I13"/>
    <mergeCell ref="J12:J13"/>
    <mergeCell ref="K12:K13"/>
    <mergeCell ref="L12:L13"/>
    <mergeCell ref="M12:M13"/>
    <mergeCell ref="N12:N13"/>
    <mergeCell ref="W10:W11"/>
    <mergeCell ref="X10:X11"/>
    <mergeCell ref="Y10:Y11"/>
    <mergeCell ref="Z10:Z11"/>
    <mergeCell ref="AA10:AA11"/>
    <mergeCell ref="N10:N11"/>
    <mergeCell ref="O10:O11"/>
    <mergeCell ref="AB10:AB11"/>
    <mergeCell ref="Q10:Q11"/>
    <mergeCell ref="R10:R11"/>
    <mergeCell ref="S10:S11"/>
    <mergeCell ref="T10:T11"/>
    <mergeCell ref="U10:U11"/>
    <mergeCell ref="V10:V11"/>
    <mergeCell ref="Q5:Q7"/>
    <mergeCell ref="AC5:AC7"/>
    <mergeCell ref="A10:A11"/>
    <mergeCell ref="D10:F11"/>
    <mergeCell ref="G10:G11"/>
    <mergeCell ref="H10:H11"/>
    <mergeCell ref="I10:I11"/>
    <mergeCell ref="P10:P11"/>
    <mergeCell ref="D8:F8"/>
    <mergeCell ref="G8:H8"/>
    <mergeCell ref="M8:S8"/>
    <mergeCell ref="D9:F9"/>
    <mergeCell ref="J10:J11"/>
    <mergeCell ref="K10:K11"/>
    <mergeCell ref="L10:L11"/>
    <mergeCell ref="M10:M11"/>
    <mergeCell ref="V5:V7"/>
    <mergeCell ref="W5:Z7"/>
    <mergeCell ref="AA5:AA7"/>
    <mergeCell ref="AB5:AB7"/>
    <mergeCell ref="S5:S7"/>
    <mergeCell ref="T5:T7"/>
    <mergeCell ref="U5:U7"/>
    <mergeCell ref="R5:R7"/>
    <mergeCell ref="D4:F4"/>
    <mergeCell ref="G4:H4"/>
    <mergeCell ref="B5:B7"/>
    <mergeCell ref="C5:F5"/>
    <mergeCell ref="G5:H7"/>
    <mergeCell ref="C6:F6"/>
    <mergeCell ref="C7:F7"/>
    <mergeCell ref="I5:I7"/>
    <mergeCell ref="J5:J7"/>
    <mergeCell ref="K5:K7"/>
    <mergeCell ref="L5:L7"/>
    <mergeCell ref="M5:M7"/>
    <mergeCell ref="N5:N7"/>
    <mergeCell ref="O5:O7"/>
    <mergeCell ref="P5:P7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2C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AG36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731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292" t="s">
        <v>810</v>
      </c>
      <c r="B2" s="292"/>
      <c r="C2" s="292" t="s">
        <v>133</v>
      </c>
      <c r="D2" s="292"/>
      <c r="E2" s="292"/>
      <c r="F2" s="292"/>
      <c r="G2" s="293"/>
      <c r="H2" s="60" t="s">
        <v>134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B5" s="290" t="s">
        <v>63</v>
      </c>
      <c r="C5" s="305" t="s">
        <v>802</v>
      </c>
      <c r="D5" s="306"/>
      <c r="E5" s="306"/>
      <c r="F5" s="307"/>
      <c r="G5" s="291" t="s">
        <v>805</v>
      </c>
      <c r="H5" s="292"/>
      <c r="I5" s="299" t="s">
        <v>65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2" t="s">
        <v>139</v>
      </c>
      <c r="X5" s="292"/>
      <c r="Y5" s="292"/>
      <c r="Z5" s="292"/>
      <c r="AA5" s="292"/>
      <c r="AB5" s="292"/>
      <c r="AC5" s="292"/>
    </row>
    <row r="6" spans="1:33" ht="22.5" customHeight="1" x14ac:dyDescent="0.15">
      <c r="B6" s="290"/>
      <c r="C6" s="308" t="s">
        <v>803</v>
      </c>
      <c r="D6" s="309"/>
      <c r="E6" s="309"/>
      <c r="F6" s="310"/>
      <c r="G6" s="292"/>
      <c r="H6" s="292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2"/>
      <c r="X6" s="292"/>
      <c r="Y6" s="292"/>
      <c r="Z6" s="292"/>
      <c r="AA6" s="292"/>
      <c r="AB6" s="292"/>
      <c r="AC6" s="292"/>
    </row>
    <row r="7" spans="1:33" ht="22.5" customHeight="1" x14ac:dyDescent="0.15">
      <c r="B7" s="290"/>
      <c r="C7" s="311" t="s">
        <v>804</v>
      </c>
      <c r="D7" s="312"/>
      <c r="E7" s="312"/>
      <c r="F7" s="313"/>
      <c r="G7" s="292"/>
      <c r="H7" s="292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2"/>
      <c r="X7" s="292"/>
      <c r="Y7" s="292"/>
      <c r="Z7" s="292"/>
      <c r="AA7" s="292"/>
      <c r="AB7" s="292"/>
      <c r="AC7" s="292"/>
    </row>
    <row r="8" spans="1:33" ht="22.5" customHeight="1" x14ac:dyDescent="0.15">
      <c r="B8" s="62" t="s">
        <v>76</v>
      </c>
      <c r="C8" s="63" t="s">
        <v>78</v>
      </c>
      <c r="D8" s="300"/>
      <c r="E8" s="300"/>
      <c r="F8" s="301"/>
      <c r="G8" s="292" t="s">
        <v>79</v>
      </c>
      <c r="H8" s="292"/>
      <c r="I8" s="64"/>
      <c r="J8" s="60" t="s">
        <v>65</v>
      </c>
      <c r="K8" s="60" t="s">
        <v>65</v>
      </c>
      <c r="L8" s="60" t="s">
        <v>140</v>
      </c>
      <c r="M8" s="290" t="s">
        <v>141</v>
      </c>
      <c r="N8" s="290"/>
      <c r="O8" s="290"/>
      <c r="P8" s="290"/>
      <c r="Q8" s="290"/>
      <c r="R8" s="290"/>
      <c r="S8" s="290"/>
      <c r="T8" s="62"/>
      <c r="U8" s="62"/>
      <c r="V8" s="62"/>
      <c r="W8" s="62"/>
      <c r="X8" s="60"/>
      <c r="Y8" s="60"/>
      <c r="Z8" s="60"/>
      <c r="AA8" s="62"/>
      <c r="AB8" s="62"/>
      <c r="AC8" s="62"/>
    </row>
    <row r="9" spans="1:33" ht="22.5" customHeight="1" x14ac:dyDescent="0.15">
      <c r="A9" s="1" t="s">
        <v>83</v>
      </c>
      <c r="B9" s="1" t="s">
        <v>57</v>
      </c>
      <c r="C9" s="61" t="s">
        <v>58</v>
      </c>
      <c r="D9" s="303"/>
      <c r="E9" s="303"/>
      <c r="F9" s="304"/>
      <c r="G9" s="1" t="s">
        <v>84</v>
      </c>
      <c r="H9" s="1" t="s">
        <v>85</v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1">
        <v>6</v>
      </c>
      <c r="O9" s="1">
        <v>7</v>
      </c>
      <c r="P9" s="1">
        <v>8</v>
      </c>
      <c r="Q9" s="1">
        <v>9</v>
      </c>
      <c r="R9" s="1">
        <v>10</v>
      </c>
      <c r="S9" s="1">
        <v>11</v>
      </c>
      <c r="T9" s="1">
        <v>12</v>
      </c>
      <c r="U9" s="1">
        <v>13</v>
      </c>
      <c r="V9" s="1">
        <v>14</v>
      </c>
      <c r="W9" s="1">
        <v>15</v>
      </c>
      <c r="X9" s="1">
        <v>16</v>
      </c>
      <c r="Y9" s="1">
        <v>17</v>
      </c>
      <c r="Z9" s="1">
        <v>18</v>
      </c>
      <c r="AA9" s="1">
        <v>19</v>
      </c>
      <c r="AB9" s="1">
        <v>20</v>
      </c>
      <c r="AC9" s="1">
        <v>21</v>
      </c>
    </row>
    <row r="10" spans="1:33" ht="22.5" customHeight="1" x14ac:dyDescent="0.15">
      <c r="A10" s="292">
        <v>1</v>
      </c>
      <c r="B10" s="65" t="s">
        <v>105</v>
      </c>
      <c r="C10" s="66" t="s">
        <v>107</v>
      </c>
      <c r="D10" s="314"/>
      <c r="E10" s="314"/>
      <c r="F10" s="315"/>
      <c r="G10" s="292" t="s">
        <v>89</v>
      </c>
      <c r="H10" s="292" t="s">
        <v>109</v>
      </c>
      <c r="I10" s="292" t="s">
        <v>65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33" ht="22.5" customHeight="1" x14ac:dyDescent="0.15">
      <c r="A11" s="292"/>
      <c r="B11" s="67" t="s">
        <v>76</v>
      </c>
      <c r="C11" s="68" t="s">
        <v>111</v>
      </c>
      <c r="D11" s="316"/>
      <c r="E11" s="316"/>
      <c r="F11" s="317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</row>
    <row r="12" spans="1:33" s="4" customFormat="1" ht="22.5" customHeight="1" x14ac:dyDescent="0.15">
      <c r="A12" s="318">
        <v>2</v>
      </c>
      <c r="B12" s="45" t="s">
        <v>305</v>
      </c>
      <c r="C12" s="26" t="s">
        <v>396</v>
      </c>
      <c r="D12" s="46" t="s">
        <v>114</v>
      </c>
      <c r="E12" s="47" t="e">
        <f>7.5*R1</f>
        <v>#VALUE!</v>
      </c>
      <c r="F12" s="48" t="s">
        <v>116</v>
      </c>
      <c r="G12" s="318" t="s">
        <v>89</v>
      </c>
      <c r="H12" s="109" t="s">
        <v>168</v>
      </c>
      <c r="I12" s="318" t="s">
        <v>65</v>
      </c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</row>
    <row r="13" spans="1:33" s="4" customFormat="1" ht="22.5" customHeight="1" x14ac:dyDescent="0.15">
      <c r="A13" s="318"/>
      <c r="B13" s="49" t="s">
        <v>87</v>
      </c>
      <c r="C13" s="30" t="s">
        <v>200</v>
      </c>
      <c r="D13" s="116"/>
      <c r="E13" s="117"/>
      <c r="F13" s="118"/>
      <c r="G13" s="318"/>
      <c r="H13" s="110" t="s">
        <v>309</v>
      </c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</row>
    <row r="14" spans="1:33" s="4" customFormat="1" ht="22.5" customHeight="1" x14ac:dyDescent="0.15">
      <c r="A14" s="302">
        <v>3</v>
      </c>
      <c r="B14" s="37" t="s">
        <v>644</v>
      </c>
      <c r="C14" s="18" t="s">
        <v>397</v>
      </c>
      <c r="D14" s="38" t="s">
        <v>114</v>
      </c>
      <c r="E14" s="39" t="e">
        <f>130*R2</f>
        <v>#VALUE!</v>
      </c>
      <c r="F14" s="40" t="s">
        <v>116</v>
      </c>
      <c r="G14" s="302" t="s">
        <v>89</v>
      </c>
      <c r="H14" s="302" t="s">
        <v>119</v>
      </c>
      <c r="I14" s="302" t="s">
        <v>65</v>
      </c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</row>
    <row r="15" spans="1:33" s="4" customFormat="1" ht="22.5" customHeight="1" x14ac:dyDescent="0.15">
      <c r="A15" s="302"/>
      <c r="B15" s="41" t="s">
        <v>147</v>
      </c>
      <c r="C15" s="21" t="s">
        <v>120</v>
      </c>
      <c r="D15" s="119"/>
      <c r="E15" s="119"/>
      <c r="F15" s="120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</row>
    <row r="16" spans="1:33" s="4" customFormat="1" ht="22.5" customHeight="1" x14ac:dyDescent="0.15">
      <c r="A16" s="33">
        <v>4</v>
      </c>
      <c r="B16" s="36" t="s">
        <v>87</v>
      </c>
      <c r="C16" s="35" t="s">
        <v>123</v>
      </c>
      <c r="D16" s="381"/>
      <c r="E16" s="381"/>
      <c r="F16" s="382"/>
      <c r="G16" s="33" t="s">
        <v>89</v>
      </c>
      <c r="H16" s="33" t="s">
        <v>150</v>
      </c>
      <c r="I16" s="33" t="s">
        <v>65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4:6" x14ac:dyDescent="0.15">
      <c r="D17"/>
      <c r="E17"/>
      <c r="F17"/>
    </row>
    <row r="18" spans="4:6" x14ac:dyDescent="0.15">
      <c r="D18"/>
      <c r="E18"/>
      <c r="F18"/>
    </row>
    <row r="19" spans="4:6" x14ac:dyDescent="0.1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/>
      <c r="E23"/>
      <c r="F23"/>
    </row>
    <row r="24" spans="4:6" x14ac:dyDescent="0.15">
      <c r="D24"/>
      <c r="E24"/>
      <c r="F24"/>
    </row>
    <row r="25" spans="4:6" x14ac:dyDescent="0.15">
      <c r="D25"/>
      <c r="E25"/>
      <c r="F25"/>
    </row>
    <row r="26" spans="4:6" x14ac:dyDescent="0.15">
      <c r="D26" s="325"/>
      <c r="E26" s="325"/>
      <c r="F26" s="325"/>
    </row>
    <row r="35" spans="4:6" x14ac:dyDescent="0.15">
      <c r="D35" s="5"/>
      <c r="E35" s="5"/>
      <c r="F35" s="5"/>
    </row>
    <row r="36" spans="4:6" x14ac:dyDescent="0.15">
      <c r="D36" s="5"/>
      <c r="E36" s="5"/>
      <c r="F36" s="5"/>
    </row>
  </sheetData>
  <mergeCells count="116">
    <mergeCell ref="T12:T13"/>
    <mergeCell ref="U12:U13"/>
    <mergeCell ref="V12:V13"/>
    <mergeCell ref="AA14:AA15"/>
    <mergeCell ref="AB14:AB15"/>
    <mergeCell ref="AC14:AC15"/>
    <mergeCell ref="X14:X15"/>
    <mergeCell ref="Y14:Y15"/>
    <mergeCell ref="Z14:Z15"/>
    <mergeCell ref="AC12:AC13"/>
    <mergeCell ref="W12:W13"/>
    <mergeCell ref="X12:X13"/>
    <mergeCell ref="Y12:Y13"/>
    <mergeCell ref="Z12:Z13"/>
    <mergeCell ref="AA12:AA13"/>
    <mergeCell ref="AB12:AB13"/>
    <mergeCell ref="D16:F16"/>
    <mergeCell ref="D26:F26"/>
    <mergeCell ref="A12:A13"/>
    <mergeCell ref="G12:G13"/>
    <mergeCell ref="I12:I13"/>
    <mergeCell ref="J12:J13"/>
    <mergeCell ref="U14:U15"/>
    <mergeCell ref="V14:V15"/>
    <mergeCell ref="W14:W15"/>
    <mergeCell ref="O14:O15"/>
    <mergeCell ref="P14:P15"/>
    <mergeCell ref="Q14:Q15"/>
    <mergeCell ref="R14:R15"/>
    <mergeCell ref="S14:S15"/>
    <mergeCell ref="T14:T15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AC10:AC11"/>
    <mergeCell ref="A14:A15"/>
    <mergeCell ref="G14:G15"/>
    <mergeCell ref="H14:H15"/>
    <mergeCell ref="I14:I15"/>
    <mergeCell ref="J14:J15"/>
    <mergeCell ref="K14:K15"/>
    <mergeCell ref="L14:L15"/>
    <mergeCell ref="M14:M15"/>
    <mergeCell ref="N14:N15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D8:F8"/>
    <mergeCell ref="G8:H8"/>
    <mergeCell ref="M8:S8"/>
    <mergeCell ref="D9:F9"/>
    <mergeCell ref="A10:A11"/>
    <mergeCell ref="D10:F11"/>
    <mergeCell ref="G10:G11"/>
    <mergeCell ref="H10:H11"/>
    <mergeCell ref="I10:I11"/>
    <mergeCell ref="J10:J11"/>
    <mergeCell ref="AA5:AA7"/>
    <mergeCell ref="AB5:AB7"/>
    <mergeCell ref="AC5:AC7"/>
    <mergeCell ref="C6:F6"/>
    <mergeCell ref="C7:F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D4:F4"/>
    <mergeCell ref="G4:H4"/>
    <mergeCell ref="B5:B7"/>
    <mergeCell ref="C5:F5"/>
    <mergeCell ref="G5:H7"/>
    <mergeCell ref="I5:I7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  <mergeCell ref="V5:V7"/>
    <mergeCell ref="W5:Z7"/>
  </mergeCells>
  <phoneticPr fontId="1"/>
  <hyperlinks>
    <hyperlink ref="V1" location="目次!A1" display="戻る" xr:uid="{00000000-0004-0000-2D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D38"/>
  <sheetViews>
    <sheetView showGridLines="0" zoomScale="85" zoomScaleNormal="85" workbookViewId="0">
      <selection activeCell="K1" sqref="K1:T2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6" width="4.375" customWidth="1"/>
  </cols>
  <sheetData>
    <row r="1" spans="1:30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731</v>
      </c>
      <c r="S1" s="287"/>
      <c r="T1" s="2" t="s">
        <v>132</v>
      </c>
      <c r="V1" s="321" t="s">
        <v>693</v>
      </c>
      <c r="W1" s="321"/>
    </row>
    <row r="2" spans="1:30" ht="22.5" customHeight="1" x14ac:dyDescent="0.15">
      <c r="A2" s="292" t="s">
        <v>843</v>
      </c>
      <c r="B2" s="292"/>
      <c r="C2" s="292" t="s">
        <v>173</v>
      </c>
      <c r="D2" s="292"/>
      <c r="E2" s="292"/>
      <c r="F2" s="292"/>
      <c r="G2" s="293"/>
      <c r="H2" s="60" t="s">
        <v>855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D2" s="182"/>
    </row>
    <row r="3" spans="1:30" ht="22.5" customHeight="1" x14ac:dyDescent="0.15"/>
    <row r="4" spans="1:30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 t="s">
        <v>86</v>
      </c>
      <c r="Z4" s="1">
        <v>28</v>
      </c>
    </row>
    <row r="5" spans="1:30" ht="22.5" customHeight="1" x14ac:dyDescent="0.15">
      <c r="B5" s="360" t="s">
        <v>845</v>
      </c>
      <c r="C5" s="305" t="s">
        <v>846</v>
      </c>
      <c r="D5" s="306"/>
      <c r="E5" s="306"/>
      <c r="F5" s="307"/>
      <c r="G5" s="291" t="s">
        <v>805</v>
      </c>
      <c r="H5" s="292"/>
      <c r="I5" s="363" t="s">
        <v>65</v>
      </c>
      <c r="J5" s="363"/>
      <c r="K5" s="363"/>
      <c r="L5" s="363"/>
      <c r="M5" s="363"/>
      <c r="N5" s="420"/>
      <c r="O5" s="420"/>
      <c r="P5" s="363" t="s">
        <v>65</v>
      </c>
      <c r="Q5" s="363"/>
      <c r="R5" s="363"/>
      <c r="S5" s="363"/>
      <c r="T5" s="363"/>
      <c r="U5" s="420"/>
      <c r="V5" s="420"/>
      <c r="W5" s="420"/>
      <c r="X5" s="420"/>
      <c r="Y5" s="420"/>
      <c r="Z5" s="420"/>
    </row>
    <row r="6" spans="1:30" ht="22.5" customHeight="1" x14ac:dyDescent="0.15">
      <c r="B6" s="361"/>
      <c r="C6" s="308" t="s">
        <v>847</v>
      </c>
      <c r="D6" s="309"/>
      <c r="E6" s="309"/>
      <c r="F6" s="310"/>
      <c r="G6" s="292"/>
      <c r="H6" s="292"/>
      <c r="I6" s="364"/>
      <c r="J6" s="364"/>
      <c r="K6" s="364"/>
      <c r="L6" s="364"/>
      <c r="M6" s="364"/>
      <c r="N6" s="421"/>
      <c r="O6" s="421"/>
      <c r="P6" s="364"/>
      <c r="Q6" s="364"/>
      <c r="R6" s="364"/>
      <c r="S6" s="364"/>
      <c r="T6" s="364"/>
      <c r="U6" s="421"/>
      <c r="V6" s="421"/>
      <c r="W6" s="421"/>
      <c r="X6" s="421"/>
      <c r="Y6" s="421"/>
      <c r="Z6" s="421"/>
    </row>
    <row r="7" spans="1:30" ht="22.5" customHeight="1" x14ac:dyDescent="0.15">
      <c r="B7" s="361"/>
      <c r="C7" s="308" t="s">
        <v>848</v>
      </c>
      <c r="D7" s="309"/>
      <c r="E7" s="309"/>
      <c r="F7" s="310"/>
      <c r="G7" s="375"/>
      <c r="H7" s="375"/>
      <c r="I7" s="364"/>
      <c r="J7" s="364"/>
      <c r="K7" s="364"/>
      <c r="L7" s="364"/>
      <c r="M7" s="364"/>
      <c r="N7" s="421"/>
      <c r="O7" s="421"/>
      <c r="P7" s="364"/>
      <c r="Q7" s="364"/>
      <c r="R7" s="364"/>
      <c r="S7" s="364"/>
      <c r="T7" s="364"/>
      <c r="U7" s="421"/>
      <c r="V7" s="421"/>
      <c r="W7" s="421"/>
      <c r="X7" s="421"/>
      <c r="Y7" s="421"/>
      <c r="Z7" s="421"/>
    </row>
    <row r="8" spans="1:30" ht="22.5" customHeight="1" x14ac:dyDescent="0.15">
      <c r="B8" s="361"/>
      <c r="C8" s="308" t="s">
        <v>849</v>
      </c>
      <c r="D8" s="309"/>
      <c r="E8" s="309"/>
      <c r="F8" s="310"/>
      <c r="G8" s="419" t="s">
        <v>805</v>
      </c>
      <c r="H8" s="377"/>
      <c r="I8" s="364"/>
      <c r="J8" s="364"/>
      <c r="K8" s="364"/>
      <c r="L8" s="364"/>
      <c r="M8" s="364"/>
      <c r="N8" s="421"/>
      <c r="O8" s="421"/>
      <c r="P8" s="364"/>
      <c r="Q8" s="364"/>
      <c r="R8" s="364"/>
      <c r="S8" s="364"/>
      <c r="T8" s="364"/>
      <c r="U8" s="421"/>
      <c r="V8" s="421"/>
      <c r="W8" s="421"/>
      <c r="X8" s="421"/>
      <c r="Y8" s="421"/>
      <c r="Z8" s="421"/>
    </row>
    <row r="9" spans="1:30" ht="22.5" customHeight="1" x14ac:dyDescent="0.15">
      <c r="B9" s="361"/>
      <c r="C9" s="308" t="s">
        <v>850</v>
      </c>
      <c r="D9" s="309"/>
      <c r="E9" s="309"/>
      <c r="F9" s="310"/>
      <c r="G9" s="292"/>
      <c r="H9" s="292"/>
      <c r="I9" s="364"/>
      <c r="J9" s="364"/>
      <c r="K9" s="364"/>
      <c r="L9" s="364"/>
      <c r="M9" s="364"/>
      <c r="N9" s="421"/>
      <c r="O9" s="421"/>
      <c r="P9" s="364"/>
      <c r="Q9" s="364"/>
      <c r="R9" s="364"/>
      <c r="S9" s="364"/>
      <c r="T9" s="364"/>
      <c r="U9" s="421"/>
      <c r="V9" s="421"/>
      <c r="W9" s="421"/>
      <c r="X9" s="421"/>
      <c r="Y9" s="421"/>
      <c r="Z9" s="421"/>
    </row>
    <row r="10" spans="1:30" ht="22.5" customHeight="1" x14ac:dyDescent="0.15">
      <c r="B10" s="361"/>
      <c r="C10" s="308" t="s">
        <v>851</v>
      </c>
      <c r="D10" s="309"/>
      <c r="E10" s="309"/>
      <c r="F10" s="310"/>
      <c r="G10" s="292"/>
      <c r="H10" s="292"/>
      <c r="I10" s="364"/>
      <c r="J10" s="364"/>
      <c r="K10" s="364"/>
      <c r="L10" s="364"/>
      <c r="M10" s="364"/>
      <c r="N10" s="421"/>
      <c r="O10" s="421"/>
      <c r="P10" s="364"/>
      <c r="Q10" s="364"/>
      <c r="R10" s="364"/>
      <c r="S10" s="364"/>
      <c r="T10" s="364"/>
      <c r="U10" s="421"/>
      <c r="V10" s="421"/>
      <c r="W10" s="421"/>
      <c r="X10" s="421"/>
      <c r="Y10" s="421"/>
      <c r="Z10" s="421"/>
    </row>
    <row r="11" spans="1:30" ht="22.5" customHeight="1" x14ac:dyDescent="0.15">
      <c r="B11" s="361"/>
      <c r="C11" s="308" t="s">
        <v>852</v>
      </c>
      <c r="D11" s="309"/>
      <c r="E11" s="309"/>
      <c r="F11" s="310"/>
      <c r="G11" s="292"/>
      <c r="H11" s="292"/>
      <c r="I11" s="364"/>
      <c r="J11" s="364"/>
      <c r="K11" s="364"/>
      <c r="L11" s="364"/>
      <c r="M11" s="364"/>
      <c r="N11" s="421"/>
      <c r="O11" s="421"/>
      <c r="P11" s="364"/>
      <c r="Q11" s="364"/>
      <c r="R11" s="364"/>
      <c r="S11" s="364"/>
      <c r="T11" s="364"/>
      <c r="U11" s="421"/>
      <c r="V11" s="421"/>
      <c r="W11" s="421"/>
      <c r="X11" s="421"/>
      <c r="Y11" s="421"/>
      <c r="Z11" s="421"/>
    </row>
    <row r="12" spans="1:30" ht="22.5" customHeight="1" x14ac:dyDescent="0.15">
      <c r="B12" s="361"/>
      <c r="C12" s="308" t="s">
        <v>853</v>
      </c>
      <c r="D12" s="309"/>
      <c r="E12" s="309"/>
      <c r="F12" s="310"/>
      <c r="G12" s="292"/>
      <c r="H12" s="292"/>
      <c r="I12" s="364"/>
      <c r="J12" s="364"/>
      <c r="K12" s="364"/>
      <c r="L12" s="364"/>
      <c r="M12" s="364"/>
      <c r="N12" s="421"/>
      <c r="O12" s="421"/>
      <c r="P12" s="364"/>
      <c r="Q12" s="364"/>
      <c r="R12" s="364"/>
      <c r="S12" s="364"/>
      <c r="T12" s="364"/>
      <c r="U12" s="421"/>
      <c r="V12" s="421"/>
      <c r="W12" s="421"/>
      <c r="X12" s="421"/>
      <c r="Y12" s="421"/>
      <c r="Z12" s="421"/>
    </row>
    <row r="13" spans="1:30" ht="22.5" customHeight="1" x14ac:dyDescent="0.15">
      <c r="B13" s="362"/>
      <c r="C13" s="423" t="s">
        <v>854</v>
      </c>
      <c r="D13" s="312"/>
      <c r="E13" s="312"/>
      <c r="F13" s="313"/>
      <c r="G13" s="292"/>
      <c r="H13" s="292"/>
      <c r="I13" s="365"/>
      <c r="J13" s="365"/>
      <c r="K13" s="365"/>
      <c r="L13" s="365"/>
      <c r="M13" s="365"/>
      <c r="N13" s="422"/>
      <c r="O13" s="422"/>
      <c r="P13" s="365"/>
      <c r="Q13" s="365"/>
      <c r="R13" s="365"/>
      <c r="S13" s="365"/>
      <c r="T13" s="365"/>
      <c r="U13" s="422"/>
      <c r="V13" s="422"/>
      <c r="W13" s="422"/>
      <c r="X13" s="422"/>
      <c r="Y13" s="422"/>
      <c r="Z13" s="422"/>
    </row>
    <row r="14" spans="1:30" ht="22.5" customHeight="1" x14ac:dyDescent="0.15">
      <c r="A14" s="1" t="s">
        <v>83</v>
      </c>
      <c r="B14" s="1" t="s">
        <v>57</v>
      </c>
      <c r="C14" s="61" t="s">
        <v>58</v>
      </c>
      <c r="D14" s="303"/>
      <c r="E14" s="303"/>
      <c r="F14" s="304"/>
      <c r="G14" s="1" t="s">
        <v>84</v>
      </c>
      <c r="H14" s="1" t="s">
        <v>85</v>
      </c>
      <c r="I14" s="1">
        <v>1</v>
      </c>
      <c r="J14" s="1">
        <v>2</v>
      </c>
      <c r="K14" s="1">
        <v>3</v>
      </c>
      <c r="L14" s="1">
        <v>4</v>
      </c>
      <c r="M14" s="1">
        <v>5</v>
      </c>
      <c r="N14" s="1">
        <v>6</v>
      </c>
      <c r="O14" s="1">
        <v>7</v>
      </c>
      <c r="P14" s="1">
        <v>8</v>
      </c>
      <c r="Q14" s="1">
        <v>9</v>
      </c>
      <c r="R14" s="1">
        <v>10</v>
      </c>
      <c r="S14" s="1">
        <v>11</v>
      </c>
      <c r="T14" s="1">
        <v>12</v>
      </c>
      <c r="U14" s="1">
        <v>13</v>
      </c>
      <c r="V14" s="1">
        <v>14</v>
      </c>
      <c r="W14" s="1">
        <v>15</v>
      </c>
      <c r="X14" s="1">
        <v>16</v>
      </c>
      <c r="Y14" s="1" t="s">
        <v>86</v>
      </c>
      <c r="Z14" s="1">
        <v>28</v>
      </c>
    </row>
    <row r="15" spans="1:30" ht="22.5" customHeight="1" x14ac:dyDescent="0.15">
      <c r="A15" s="60">
        <v>1</v>
      </c>
      <c r="B15" s="65" t="s">
        <v>87</v>
      </c>
      <c r="C15" s="66" t="s">
        <v>123</v>
      </c>
      <c r="D15" s="314"/>
      <c r="E15" s="314"/>
      <c r="F15" s="315"/>
      <c r="G15" s="60" t="s">
        <v>89</v>
      </c>
      <c r="H15" s="60" t="s">
        <v>276</v>
      </c>
      <c r="I15" s="60" t="s">
        <v>65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 t="s">
        <v>65</v>
      </c>
      <c r="X15" s="60"/>
      <c r="Y15" s="60"/>
      <c r="Z15" s="60"/>
    </row>
    <row r="16" spans="1:30" s="4" customFormat="1" ht="22.5" customHeight="1" x14ac:dyDescent="0.15">
      <c r="A16" s="318">
        <v>2</v>
      </c>
      <c r="B16" s="45" t="s">
        <v>305</v>
      </c>
      <c r="C16" s="26" t="s">
        <v>844</v>
      </c>
      <c r="D16" s="46" t="s">
        <v>114</v>
      </c>
      <c r="E16" s="47" t="e">
        <f>5*R1</f>
        <v>#VALUE!</v>
      </c>
      <c r="F16" s="48" t="s">
        <v>116</v>
      </c>
      <c r="G16" s="318" t="s">
        <v>89</v>
      </c>
      <c r="H16" s="109" t="s">
        <v>168</v>
      </c>
      <c r="I16" s="318" t="s">
        <v>65</v>
      </c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 t="s">
        <v>65</v>
      </c>
      <c r="X16" s="318"/>
      <c r="Y16" s="318"/>
      <c r="Z16" s="318"/>
    </row>
    <row r="17" spans="1:26" s="4" customFormat="1" ht="22.5" customHeight="1" x14ac:dyDescent="0.15">
      <c r="A17" s="318"/>
      <c r="B17" s="49" t="s">
        <v>87</v>
      </c>
      <c r="C17" s="30" t="s">
        <v>200</v>
      </c>
      <c r="D17" s="116"/>
      <c r="E17" s="117"/>
      <c r="F17" s="118"/>
      <c r="G17" s="318"/>
      <c r="H17" s="110" t="s">
        <v>309</v>
      </c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pans="1:26" s="4" customFormat="1" ht="22.5" customHeight="1" x14ac:dyDescent="0.15">
      <c r="A18" s="11">
        <v>3</v>
      </c>
      <c r="B18" s="12" t="s">
        <v>87</v>
      </c>
      <c r="C18" s="22" t="s">
        <v>123</v>
      </c>
      <c r="D18" s="235"/>
      <c r="E18" s="236"/>
      <c r="F18" s="237"/>
      <c r="G18" s="11" t="s">
        <v>89</v>
      </c>
      <c r="H18" s="11" t="s">
        <v>276</v>
      </c>
      <c r="I18" s="11" t="s">
        <v>65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65</v>
      </c>
      <c r="X18" s="11"/>
      <c r="Y18" s="11"/>
      <c r="Z18" s="11"/>
    </row>
    <row r="19" spans="1:26" x14ac:dyDescent="0.15">
      <c r="D19"/>
      <c r="E19"/>
      <c r="F19"/>
    </row>
    <row r="20" spans="1:26" x14ac:dyDescent="0.15">
      <c r="D20"/>
      <c r="E20"/>
      <c r="F20"/>
    </row>
    <row r="21" spans="1:26" x14ac:dyDescent="0.15">
      <c r="D21"/>
      <c r="E21"/>
      <c r="F21"/>
    </row>
    <row r="22" spans="1:26" x14ac:dyDescent="0.15">
      <c r="D22"/>
      <c r="E22"/>
      <c r="F22"/>
    </row>
    <row r="23" spans="1:26" x14ac:dyDescent="0.15">
      <c r="D23"/>
      <c r="E23"/>
      <c r="F23"/>
    </row>
    <row r="24" spans="1:26" x14ac:dyDescent="0.15">
      <c r="D24"/>
      <c r="E24"/>
      <c r="F24"/>
    </row>
    <row r="25" spans="1:26" x14ac:dyDescent="0.15">
      <c r="D25"/>
      <c r="E25"/>
      <c r="F25"/>
    </row>
    <row r="26" spans="1:26" x14ac:dyDescent="0.15">
      <c r="D26"/>
      <c r="E26"/>
      <c r="F26"/>
    </row>
    <row r="27" spans="1:26" x14ac:dyDescent="0.15">
      <c r="D27"/>
      <c r="E27"/>
      <c r="F27"/>
    </row>
    <row r="28" spans="1:26" x14ac:dyDescent="0.15">
      <c r="D28" s="325"/>
      <c r="E28" s="325"/>
      <c r="F28" s="325"/>
    </row>
    <row r="37" spans="4:6" x14ac:dyDescent="0.15">
      <c r="D37" s="5"/>
      <c r="E37" s="5"/>
      <c r="F37" s="5"/>
    </row>
    <row r="38" spans="4:6" x14ac:dyDescent="0.15">
      <c r="D38" s="5"/>
      <c r="E38" s="5"/>
      <c r="F38" s="5"/>
    </row>
  </sheetData>
  <mergeCells count="68">
    <mergeCell ref="U5:U13"/>
    <mergeCell ref="V5:V13"/>
    <mergeCell ref="W5:W13"/>
    <mergeCell ref="C5:F5"/>
    <mergeCell ref="G5:H7"/>
    <mergeCell ref="R5:R13"/>
    <mergeCell ref="S5:S13"/>
    <mergeCell ref="T5:T13"/>
    <mergeCell ref="C12:F12"/>
    <mergeCell ref="Q5:Q13"/>
    <mergeCell ref="B5:B13"/>
    <mergeCell ref="W16:W17"/>
    <mergeCell ref="X16:X17"/>
    <mergeCell ref="Y16:Y17"/>
    <mergeCell ref="D28:F28"/>
    <mergeCell ref="I5:I13"/>
    <mergeCell ref="J5:J13"/>
    <mergeCell ref="K5:K13"/>
    <mergeCell ref="L5:L13"/>
    <mergeCell ref="L16:L17"/>
    <mergeCell ref="D14:F14"/>
    <mergeCell ref="D15:F15"/>
    <mergeCell ref="C9:F9"/>
    <mergeCell ref="C13:F13"/>
    <mergeCell ref="X5:X13"/>
    <mergeCell ref="P5:P13"/>
    <mergeCell ref="A16:A17"/>
    <mergeCell ref="G16:G17"/>
    <mergeCell ref="I16:I17"/>
    <mergeCell ref="J16:J17"/>
    <mergeCell ref="K16:K17"/>
    <mergeCell ref="M16:M17"/>
    <mergeCell ref="N16:N17"/>
    <mergeCell ref="O16:O17"/>
    <mergeCell ref="Z5:Z13"/>
    <mergeCell ref="M5:M13"/>
    <mergeCell ref="Z16:Z17"/>
    <mergeCell ref="P16:P17"/>
    <mergeCell ref="Q16:Q17"/>
    <mergeCell ref="R16:R17"/>
    <mergeCell ref="S16:S17"/>
    <mergeCell ref="T16:T17"/>
    <mergeCell ref="U16:U17"/>
    <mergeCell ref="Y5:Y13"/>
    <mergeCell ref="N5:N13"/>
    <mergeCell ref="O5:O13"/>
    <mergeCell ref="V16:V17"/>
    <mergeCell ref="D4:F4"/>
    <mergeCell ref="G4:H4"/>
    <mergeCell ref="C8:F8"/>
    <mergeCell ref="G8:H13"/>
    <mergeCell ref="C6:F6"/>
    <mergeCell ref="C7:F7"/>
    <mergeCell ref="C10:F10"/>
    <mergeCell ref="C11:F11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2E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AG39"/>
  <sheetViews>
    <sheetView showGridLines="0" zoomScale="85" zoomScaleNormal="85" workbookViewId="0">
      <selection activeCell="Y38" sqref="Y38"/>
    </sheetView>
  </sheetViews>
  <sheetFormatPr defaultColWidth="9.125" defaultRowHeight="13.5" x14ac:dyDescent="0.15"/>
  <cols>
    <col min="1" max="1" width="7.125" style="4" bestFit="1" customWidth="1"/>
    <col min="2" max="2" width="16.375" style="4" bestFit="1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75" style="4" customWidth="1"/>
    <col min="9" max="29" width="4.375" style="4" customWidth="1"/>
    <col min="30" max="16384" width="9.125" style="4"/>
  </cols>
  <sheetData>
    <row r="1" spans="1:33" ht="22.5" customHeight="1" x14ac:dyDescent="0.15">
      <c r="A1" s="331" t="s">
        <v>39</v>
      </c>
      <c r="B1" s="331"/>
      <c r="C1" s="331" t="s">
        <v>131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302" t="s">
        <v>900</v>
      </c>
      <c r="B2" s="302"/>
      <c r="C2" s="302" t="s">
        <v>206</v>
      </c>
      <c r="D2" s="302"/>
      <c r="E2" s="302"/>
      <c r="F2" s="302"/>
      <c r="G2" s="334"/>
      <c r="H2" s="11" t="s">
        <v>134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B4" s="74" t="s">
        <v>57</v>
      </c>
      <c r="C4" s="76" t="s">
        <v>58</v>
      </c>
      <c r="D4" s="288" t="s">
        <v>59</v>
      </c>
      <c r="E4" s="288"/>
      <c r="F4" s="289"/>
      <c r="G4" s="331" t="s">
        <v>60</v>
      </c>
      <c r="H4" s="331"/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</row>
    <row r="5" spans="1:33" customFormat="1" ht="22.5" customHeight="1" x14ac:dyDescent="0.15">
      <c r="B5" s="360" t="s">
        <v>223</v>
      </c>
      <c r="C5" s="339" t="s">
        <v>795</v>
      </c>
      <c r="D5" s="340"/>
      <c r="E5" s="340"/>
      <c r="F5" s="341"/>
      <c r="G5" s="291" t="s">
        <v>805</v>
      </c>
      <c r="H5" s="292"/>
      <c r="I5" s="363" t="s">
        <v>65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283" t="s">
        <v>139</v>
      </c>
      <c r="X5" s="368"/>
      <c r="Y5" s="368"/>
      <c r="Z5" s="369"/>
      <c r="AA5" s="375"/>
      <c r="AB5" s="375"/>
      <c r="AC5" s="375"/>
    </row>
    <row r="6" spans="1:33" customFormat="1" ht="22.5" customHeight="1" x14ac:dyDescent="0.15">
      <c r="B6" s="361"/>
      <c r="C6" s="342" t="s">
        <v>796</v>
      </c>
      <c r="D6" s="343"/>
      <c r="E6" s="343"/>
      <c r="F6" s="344"/>
      <c r="G6" s="292"/>
      <c r="H6" s="292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282"/>
      <c r="X6" s="370"/>
      <c r="Y6" s="370"/>
      <c r="Z6" s="371"/>
      <c r="AA6" s="376"/>
      <c r="AB6" s="376"/>
      <c r="AC6" s="376"/>
    </row>
    <row r="7" spans="1:33" customFormat="1" ht="22.5" customHeight="1" x14ac:dyDescent="0.15">
      <c r="B7" s="361"/>
      <c r="C7" s="342" t="s">
        <v>797</v>
      </c>
      <c r="D7" s="343"/>
      <c r="E7" s="343"/>
      <c r="F7" s="344"/>
      <c r="G7" s="292"/>
      <c r="H7" s="292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282"/>
      <c r="X7" s="370"/>
      <c r="Y7" s="370"/>
      <c r="Z7" s="371"/>
      <c r="AA7" s="376"/>
      <c r="AB7" s="376"/>
      <c r="AC7" s="376"/>
    </row>
    <row r="8" spans="1:33" customFormat="1" ht="22.5" customHeight="1" x14ac:dyDescent="0.15">
      <c r="B8" s="362"/>
      <c r="C8" s="345" t="s">
        <v>798</v>
      </c>
      <c r="D8" s="346"/>
      <c r="E8" s="346"/>
      <c r="F8" s="347"/>
      <c r="G8" s="292"/>
      <c r="H8" s="292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72"/>
      <c r="X8" s="373"/>
      <c r="Y8" s="373"/>
      <c r="Z8" s="374"/>
      <c r="AA8" s="377"/>
      <c r="AB8" s="377"/>
      <c r="AC8" s="377"/>
    </row>
    <row r="9" spans="1:33" ht="22.5" customHeight="1" x14ac:dyDescent="0.15">
      <c r="B9" s="12" t="s">
        <v>76</v>
      </c>
      <c r="C9" s="22" t="s">
        <v>78</v>
      </c>
      <c r="D9" s="366"/>
      <c r="E9" s="366"/>
      <c r="F9" s="367"/>
      <c r="G9" s="302" t="s">
        <v>79</v>
      </c>
      <c r="H9" s="302"/>
      <c r="I9" s="77"/>
      <c r="J9" s="11" t="s">
        <v>65</v>
      </c>
      <c r="K9" s="11" t="s">
        <v>65</v>
      </c>
      <c r="L9" s="11" t="s">
        <v>158</v>
      </c>
      <c r="M9" s="329" t="s">
        <v>141</v>
      </c>
      <c r="N9" s="329"/>
      <c r="O9" s="329"/>
      <c r="P9" s="329"/>
      <c r="Q9" s="329"/>
      <c r="R9" s="329"/>
      <c r="S9" s="329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33" ht="22.5" customHeight="1" x14ac:dyDescent="0.15">
      <c r="A10" s="74" t="s">
        <v>83</v>
      </c>
      <c r="B10" s="74" t="s">
        <v>57</v>
      </c>
      <c r="C10" s="76" t="s">
        <v>58</v>
      </c>
      <c r="D10" s="303"/>
      <c r="E10" s="303"/>
      <c r="F10" s="304"/>
      <c r="G10" s="74" t="s">
        <v>84</v>
      </c>
      <c r="H10" s="74" t="s">
        <v>85</v>
      </c>
      <c r="I10" s="74">
        <v>1</v>
      </c>
      <c r="J10" s="74">
        <v>2</v>
      </c>
      <c r="K10" s="74">
        <v>3</v>
      </c>
      <c r="L10" s="74">
        <v>4</v>
      </c>
      <c r="M10" s="74">
        <v>5</v>
      </c>
      <c r="N10" s="74">
        <v>6</v>
      </c>
      <c r="O10" s="74">
        <v>7</v>
      </c>
      <c r="P10" s="74">
        <v>8</v>
      </c>
      <c r="Q10" s="74">
        <v>9</v>
      </c>
      <c r="R10" s="74">
        <v>10</v>
      </c>
      <c r="S10" s="74">
        <v>11</v>
      </c>
      <c r="T10" s="74">
        <v>12</v>
      </c>
      <c r="U10" s="74">
        <v>13</v>
      </c>
      <c r="V10" s="74">
        <v>14</v>
      </c>
      <c r="W10" s="74">
        <v>15</v>
      </c>
      <c r="X10" s="74">
        <v>16</v>
      </c>
      <c r="Y10" s="74">
        <v>17</v>
      </c>
      <c r="Z10" s="74">
        <v>18</v>
      </c>
      <c r="AA10" s="74">
        <v>19</v>
      </c>
      <c r="AB10" s="74">
        <v>20</v>
      </c>
      <c r="AC10" s="74">
        <v>21</v>
      </c>
    </row>
    <row r="11" spans="1:33" ht="22.5" customHeight="1" x14ac:dyDescent="0.15">
      <c r="A11" s="302">
        <v>1</v>
      </c>
      <c r="B11" s="37" t="s">
        <v>105</v>
      </c>
      <c r="C11" s="18" t="s">
        <v>107</v>
      </c>
      <c r="D11" s="112"/>
      <c r="E11" s="112"/>
      <c r="F11" s="113"/>
      <c r="G11" s="302" t="s">
        <v>89</v>
      </c>
      <c r="H11" s="302" t="s">
        <v>109</v>
      </c>
      <c r="I11" s="302" t="s">
        <v>65</v>
      </c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1:33" ht="22.5" customHeight="1" x14ac:dyDescent="0.15">
      <c r="A12" s="302"/>
      <c r="B12" s="41" t="s">
        <v>76</v>
      </c>
      <c r="C12" s="21" t="s">
        <v>111</v>
      </c>
      <c r="D12" s="114"/>
      <c r="E12" s="114"/>
      <c r="F12" s="115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</row>
    <row r="13" spans="1:33" ht="22.5" customHeight="1" x14ac:dyDescent="0.15">
      <c r="A13" s="33">
        <v>2</v>
      </c>
      <c r="B13" s="36" t="s">
        <v>87</v>
      </c>
      <c r="C13" s="35" t="s">
        <v>123</v>
      </c>
      <c r="D13" s="381"/>
      <c r="E13" s="381"/>
      <c r="F13" s="382"/>
      <c r="G13" s="33" t="s">
        <v>89</v>
      </c>
      <c r="H13" s="33" t="s">
        <v>150</v>
      </c>
      <c r="I13" s="33" t="s">
        <v>65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33" ht="22.5" customHeight="1" x14ac:dyDescent="0.15">
      <c r="A14" s="302">
        <v>3</v>
      </c>
      <c r="B14" s="37" t="s">
        <v>898</v>
      </c>
      <c r="C14" s="18" t="s">
        <v>899</v>
      </c>
      <c r="D14" s="38" t="s">
        <v>114</v>
      </c>
      <c r="E14" s="39" t="e">
        <f>6*R1</f>
        <v>#VALUE!</v>
      </c>
      <c r="F14" s="40" t="s">
        <v>116</v>
      </c>
      <c r="G14" s="302" t="s">
        <v>89</v>
      </c>
      <c r="H14" s="352" t="s">
        <v>91</v>
      </c>
      <c r="I14" s="302" t="s">
        <v>65</v>
      </c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</row>
    <row r="15" spans="1:33" ht="22.5" customHeight="1" x14ac:dyDescent="0.15">
      <c r="A15" s="302"/>
      <c r="B15" s="41" t="s">
        <v>87</v>
      </c>
      <c r="C15" s="21" t="s">
        <v>200</v>
      </c>
      <c r="D15" s="225"/>
      <c r="E15" s="251"/>
      <c r="F15" s="252"/>
      <c r="G15" s="302"/>
      <c r="H15" s="353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</row>
    <row r="16" spans="1:33" ht="22.5" customHeight="1" x14ac:dyDescent="0.15">
      <c r="A16" s="33">
        <v>4</v>
      </c>
      <c r="B16" s="36" t="s">
        <v>87</v>
      </c>
      <c r="C16" s="35" t="s">
        <v>123</v>
      </c>
      <c r="D16" s="381"/>
      <c r="E16" s="381"/>
      <c r="F16" s="382"/>
      <c r="G16" s="33" t="s">
        <v>89</v>
      </c>
      <c r="H16" s="33" t="s">
        <v>150</v>
      </c>
      <c r="I16" s="33" t="s">
        <v>65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22.5" customHeight="1" x14ac:dyDescent="0.15">
      <c r="A17" s="302">
        <v>5</v>
      </c>
      <c r="B17" s="37" t="s">
        <v>644</v>
      </c>
      <c r="C17" s="18" t="s">
        <v>397</v>
      </c>
      <c r="D17" s="38" t="s">
        <v>114</v>
      </c>
      <c r="E17" s="39" t="e">
        <f>130*R2</f>
        <v>#VALUE!</v>
      </c>
      <c r="F17" s="40" t="s">
        <v>116</v>
      </c>
      <c r="G17" s="302" t="s">
        <v>89</v>
      </c>
      <c r="H17" s="302" t="s">
        <v>119</v>
      </c>
      <c r="I17" s="302" t="s">
        <v>65</v>
      </c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</row>
    <row r="18" spans="1:29" ht="22.5" customHeight="1" x14ac:dyDescent="0.15">
      <c r="A18" s="302"/>
      <c r="B18" s="41" t="s">
        <v>147</v>
      </c>
      <c r="C18" s="21" t="s">
        <v>120</v>
      </c>
      <c r="D18" s="119"/>
      <c r="E18" s="119"/>
      <c r="F18" s="120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</row>
    <row r="19" spans="1:29" ht="22.5" customHeight="1" x14ac:dyDescent="0.15">
      <c r="A19" s="33">
        <v>6</v>
      </c>
      <c r="B19" s="36" t="s">
        <v>87</v>
      </c>
      <c r="C19" s="35" t="s">
        <v>123</v>
      </c>
      <c r="D19" s="381"/>
      <c r="E19" s="381"/>
      <c r="F19" s="382"/>
      <c r="G19" s="33" t="s">
        <v>89</v>
      </c>
      <c r="H19" s="33" t="s">
        <v>150</v>
      </c>
      <c r="I19" s="33" t="s">
        <v>65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x14ac:dyDescent="0.15">
      <c r="D20"/>
      <c r="E20"/>
      <c r="F20"/>
    </row>
    <row r="21" spans="1:29" x14ac:dyDescent="0.15">
      <c r="D21"/>
      <c r="E21"/>
      <c r="F21"/>
    </row>
    <row r="22" spans="1:29" x14ac:dyDescent="0.15">
      <c r="D22"/>
      <c r="E22"/>
      <c r="F22"/>
    </row>
    <row r="23" spans="1:29" x14ac:dyDescent="0.15">
      <c r="D23"/>
      <c r="E23"/>
      <c r="F23"/>
    </row>
    <row r="24" spans="1:29" x14ac:dyDescent="0.15">
      <c r="D24"/>
      <c r="E24"/>
      <c r="F24"/>
    </row>
    <row r="25" spans="1:29" x14ac:dyDescent="0.15">
      <c r="D25"/>
      <c r="E25"/>
      <c r="F25"/>
    </row>
    <row r="26" spans="1:29" x14ac:dyDescent="0.15">
      <c r="D26"/>
      <c r="E26"/>
      <c r="F26"/>
    </row>
    <row r="27" spans="1:29" x14ac:dyDescent="0.15">
      <c r="D27"/>
      <c r="E27"/>
      <c r="F27"/>
    </row>
    <row r="28" spans="1:29" x14ac:dyDescent="0.15">
      <c r="D28"/>
      <c r="E28"/>
      <c r="F28"/>
    </row>
    <row r="29" spans="1:29" x14ac:dyDescent="0.15">
      <c r="D29" s="325"/>
      <c r="E29" s="325"/>
      <c r="F29" s="325"/>
    </row>
    <row r="38" spans="4:6" x14ac:dyDescent="0.15">
      <c r="D38" s="5"/>
      <c r="E38" s="5"/>
      <c r="F38" s="5"/>
    </row>
    <row r="39" spans="4:6" x14ac:dyDescent="0.15">
      <c r="D39" s="5"/>
      <c r="E39" s="5"/>
      <c r="F39" s="5"/>
    </row>
  </sheetData>
  <mergeCells count="119">
    <mergeCell ref="D4:F4"/>
    <mergeCell ref="G4:H4"/>
    <mergeCell ref="B5:B8"/>
    <mergeCell ref="C5:F5"/>
    <mergeCell ref="G5:H8"/>
    <mergeCell ref="I5:I8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  <mergeCell ref="V5:V8"/>
    <mergeCell ref="W5:Z8"/>
    <mergeCell ref="AA5:AA8"/>
    <mergeCell ref="AB5:AB8"/>
    <mergeCell ref="AC5:AC8"/>
    <mergeCell ref="C6:F6"/>
    <mergeCell ref="C7:F7"/>
    <mergeCell ref="C8:F8"/>
    <mergeCell ref="P5:P8"/>
    <mergeCell ref="Q5:Q8"/>
    <mergeCell ref="R5:R8"/>
    <mergeCell ref="S5:S8"/>
    <mergeCell ref="T5:T8"/>
    <mergeCell ref="U5:U8"/>
    <mergeCell ref="J5:J8"/>
    <mergeCell ref="K5:K8"/>
    <mergeCell ref="L5:L8"/>
    <mergeCell ref="M5:M8"/>
    <mergeCell ref="N5:N8"/>
    <mergeCell ref="O5:O8"/>
    <mergeCell ref="D9:F9"/>
    <mergeCell ref="G9:H9"/>
    <mergeCell ref="M9:S9"/>
    <mergeCell ref="D10:F10"/>
    <mergeCell ref="A11:A12"/>
    <mergeCell ref="G11:G12"/>
    <mergeCell ref="H11:H12"/>
    <mergeCell ref="I11:I12"/>
    <mergeCell ref="J11:J12"/>
    <mergeCell ref="K11:K12"/>
    <mergeCell ref="AC11:AC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X11:X12"/>
    <mergeCell ref="Y11:Y12"/>
    <mergeCell ref="Z11:Z12"/>
    <mergeCell ref="AA11:AA12"/>
    <mergeCell ref="AB11:AB12"/>
    <mergeCell ref="A17:A18"/>
    <mergeCell ref="G17:G18"/>
    <mergeCell ref="H17:H18"/>
    <mergeCell ref="I17:I18"/>
    <mergeCell ref="J17:J18"/>
    <mergeCell ref="S14:S15"/>
    <mergeCell ref="T14:T15"/>
    <mergeCell ref="U14:U15"/>
    <mergeCell ref="V14:V15"/>
    <mergeCell ref="M14:M15"/>
    <mergeCell ref="N14:N15"/>
    <mergeCell ref="O14:O15"/>
    <mergeCell ref="P14:P15"/>
    <mergeCell ref="Q14:Q15"/>
    <mergeCell ref="R14:R15"/>
    <mergeCell ref="A14:A15"/>
    <mergeCell ref="G14:G15"/>
    <mergeCell ref="J14:J15"/>
    <mergeCell ref="K14:K15"/>
    <mergeCell ref="L14:L15"/>
    <mergeCell ref="D13:F13"/>
    <mergeCell ref="D16:F16"/>
    <mergeCell ref="H14:H15"/>
    <mergeCell ref="W17:W18"/>
    <mergeCell ref="X17:X18"/>
    <mergeCell ref="Y17:Y18"/>
    <mergeCell ref="Z17:Z18"/>
    <mergeCell ref="Q17:Q18"/>
    <mergeCell ref="R17:R18"/>
    <mergeCell ref="S17:S18"/>
    <mergeCell ref="T17:T18"/>
    <mergeCell ref="U17:U18"/>
    <mergeCell ref="V17:V18"/>
    <mergeCell ref="K17:K18"/>
    <mergeCell ref="L17:L18"/>
    <mergeCell ref="M17:M18"/>
    <mergeCell ref="N17:N18"/>
    <mergeCell ref="O17:O18"/>
    <mergeCell ref="Y14:Y15"/>
    <mergeCell ref="Z14:Z15"/>
    <mergeCell ref="W14:W15"/>
    <mergeCell ref="X14:X15"/>
    <mergeCell ref="P17:P18"/>
    <mergeCell ref="AC17:AC18"/>
    <mergeCell ref="AA17:AA18"/>
    <mergeCell ref="AB17:AB18"/>
    <mergeCell ref="I14:I15"/>
    <mergeCell ref="D19:F19"/>
    <mergeCell ref="AA14:AA15"/>
    <mergeCell ref="AB14:AB15"/>
    <mergeCell ref="AC14:AC15"/>
    <mergeCell ref="D29:F29"/>
  </mergeCells>
  <phoneticPr fontId="1"/>
  <hyperlinks>
    <hyperlink ref="V1" location="目次!A1" display="戻る" xr:uid="{00000000-0004-0000-2F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AG29"/>
  <sheetViews>
    <sheetView showGridLines="0" zoomScale="85" zoomScaleNormal="85" workbookViewId="0">
      <selection sqref="A1:AE9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31" width="4.375" customWidth="1"/>
  </cols>
  <sheetData>
    <row r="1" spans="1:33" ht="22.5" customHeight="1" x14ac:dyDescent="0.15">
      <c r="A1" s="284" t="s">
        <v>39</v>
      </c>
      <c r="B1" s="284"/>
      <c r="C1" s="284" t="s">
        <v>524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>
        <v>69</v>
      </c>
      <c r="N1" s="287"/>
      <c r="O1" s="2" t="s">
        <v>44</v>
      </c>
      <c r="P1" s="285" t="s">
        <v>45</v>
      </c>
      <c r="Q1" s="285"/>
      <c r="R1" s="286">
        <v>42.4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292" t="s">
        <v>739</v>
      </c>
      <c r="B2" s="292"/>
      <c r="C2" s="292" t="s">
        <v>188</v>
      </c>
      <c r="D2" s="292"/>
      <c r="E2" s="292"/>
      <c r="F2" s="292"/>
      <c r="G2" s="293"/>
      <c r="H2" s="60" t="s">
        <v>501</v>
      </c>
      <c r="K2" s="285" t="s">
        <v>51</v>
      </c>
      <c r="L2" s="285"/>
      <c r="M2" s="286">
        <v>154.5</v>
      </c>
      <c r="N2" s="287"/>
      <c r="O2" s="2" t="s">
        <v>523</v>
      </c>
      <c r="P2" s="294" t="s">
        <v>54</v>
      </c>
      <c r="Q2" s="295"/>
      <c r="R2" s="296">
        <f>R1^0.444*M2^0.663*0.008883</f>
        <v>1.3254693425523296</v>
      </c>
      <c r="S2" s="297"/>
      <c r="T2" s="2" t="s">
        <v>522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521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  <c r="AD4" s="1" t="s">
        <v>520</v>
      </c>
      <c r="AE4" s="1">
        <v>28</v>
      </c>
    </row>
    <row r="5" spans="1:33" ht="22.5" customHeight="1" x14ac:dyDescent="0.15">
      <c r="A5" s="292">
        <v>1</v>
      </c>
      <c r="B5" s="65" t="s">
        <v>76</v>
      </c>
      <c r="C5" s="66" t="s">
        <v>519</v>
      </c>
      <c r="D5" s="314"/>
      <c r="E5" s="314"/>
      <c r="F5" s="315"/>
      <c r="G5" s="292" t="s">
        <v>118</v>
      </c>
      <c r="H5" s="292" t="s">
        <v>109</v>
      </c>
      <c r="I5" s="292" t="s">
        <v>65</v>
      </c>
      <c r="J5" s="292"/>
      <c r="K5" s="292"/>
      <c r="L5" s="292"/>
      <c r="M5" s="292"/>
      <c r="N5" s="292"/>
      <c r="O5" s="292"/>
      <c r="P5" s="292" t="s">
        <v>512</v>
      </c>
      <c r="Q5" s="292"/>
      <c r="R5" s="292"/>
      <c r="S5" s="292"/>
      <c r="T5" s="292"/>
      <c r="U5" s="292"/>
      <c r="V5" s="292"/>
      <c r="W5" s="292" t="s">
        <v>512</v>
      </c>
      <c r="X5" s="292"/>
      <c r="Y5" s="292"/>
      <c r="Z5" s="292"/>
      <c r="AA5" s="292"/>
      <c r="AB5" s="292"/>
      <c r="AC5" s="292"/>
      <c r="AD5" s="292"/>
      <c r="AE5" s="292"/>
    </row>
    <row r="6" spans="1:33" ht="22.5" customHeight="1" x14ac:dyDescent="0.15">
      <c r="A6" s="292"/>
      <c r="B6" s="67" t="s">
        <v>87</v>
      </c>
      <c r="C6" s="68" t="s">
        <v>513</v>
      </c>
      <c r="D6" s="316"/>
      <c r="E6" s="316"/>
      <c r="F6" s="317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</row>
    <row r="7" spans="1:33" ht="22.5" customHeight="1" x14ac:dyDescent="0.15">
      <c r="A7" s="408">
        <v>2</v>
      </c>
      <c r="B7" s="69" t="s">
        <v>518</v>
      </c>
      <c r="C7" s="149" t="s">
        <v>517</v>
      </c>
      <c r="D7" s="46" t="s">
        <v>516</v>
      </c>
      <c r="E7" s="47">
        <f>1000*R2</f>
        <v>1325.4693425523296</v>
      </c>
      <c r="F7" s="48" t="s">
        <v>184</v>
      </c>
      <c r="G7" s="326" t="s">
        <v>515</v>
      </c>
      <c r="H7" s="326" t="s">
        <v>109</v>
      </c>
      <c r="I7" s="326" t="s">
        <v>512</v>
      </c>
      <c r="J7" s="326"/>
      <c r="K7" s="326"/>
      <c r="L7" s="326"/>
      <c r="M7" s="326"/>
      <c r="N7" s="326"/>
      <c r="O7" s="326"/>
      <c r="P7" s="326" t="s">
        <v>514</v>
      </c>
      <c r="Q7" s="326"/>
      <c r="R7" s="326"/>
      <c r="S7" s="326"/>
      <c r="T7" s="326"/>
      <c r="U7" s="326"/>
      <c r="V7" s="326"/>
      <c r="W7" s="326" t="s">
        <v>65</v>
      </c>
      <c r="X7" s="326"/>
      <c r="Y7" s="326"/>
      <c r="Z7" s="326"/>
      <c r="AA7" s="326"/>
      <c r="AB7" s="326"/>
      <c r="AC7" s="326"/>
      <c r="AD7" s="326"/>
      <c r="AE7" s="326"/>
    </row>
    <row r="8" spans="1:33" ht="22.5" customHeight="1" x14ac:dyDescent="0.15">
      <c r="A8" s="409"/>
      <c r="B8" s="71" t="s">
        <v>87</v>
      </c>
      <c r="C8" s="72" t="s">
        <v>513</v>
      </c>
      <c r="D8" s="31"/>
      <c r="E8" s="31"/>
      <c r="F8" s="32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</row>
    <row r="9" spans="1:33" ht="22.5" customHeight="1" x14ac:dyDescent="0.15">
      <c r="A9" s="60">
        <v>3</v>
      </c>
      <c r="B9" s="62" t="s">
        <v>87</v>
      </c>
      <c r="C9" s="63" t="s">
        <v>149</v>
      </c>
      <c r="D9" s="327"/>
      <c r="E9" s="327"/>
      <c r="F9" s="328"/>
      <c r="G9" s="60" t="s">
        <v>90</v>
      </c>
      <c r="H9" s="60" t="s">
        <v>150</v>
      </c>
      <c r="I9" s="60" t="s">
        <v>65</v>
      </c>
      <c r="J9" s="62"/>
      <c r="K9" s="62"/>
      <c r="L9" s="62"/>
      <c r="M9" s="62"/>
      <c r="N9" s="62"/>
      <c r="O9" s="62"/>
      <c r="P9" s="60" t="s">
        <v>65</v>
      </c>
      <c r="Q9" s="62"/>
      <c r="R9" s="62"/>
      <c r="S9" s="62"/>
      <c r="T9" s="62"/>
      <c r="U9" s="62"/>
      <c r="V9" s="62"/>
      <c r="W9" s="60" t="s">
        <v>512</v>
      </c>
      <c r="X9" s="62"/>
      <c r="Y9" s="62"/>
      <c r="Z9" s="62"/>
      <c r="AA9" s="62"/>
      <c r="AB9" s="62"/>
      <c r="AC9" s="62"/>
      <c r="AD9" s="62"/>
      <c r="AE9" s="62"/>
    </row>
    <row r="10" spans="1:33" ht="12.95" x14ac:dyDescent="0.25">
      <c r="D10"/>
      <c r="E10"/>
      <c r="F10"/>
    </row>
    <row r="11" spans="1:33" ht="12.95" x14ac:dyDescent="0.25">
      <c r="D11"/>
      <c r="E11"/>
      <c r="F11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69">
    <mergeCell ref="A1:B1"/>
    <mergeCell ref="C1:G1"/>
    <mergeCell ref="A2:B2"/>
    <mergeCell ref="C2:G2"/>
    <mergeCell ref="A5:A6"/>
    <mergeCell ref="G5:G6"/>
    <mergeCell ref="D4:F4"/>
    <mergeCell ref="D5:F6"/>
    <mergeCell ref="AD5:AD6"/>
    <mergeCell ref="K5:K6"/>
    <mergeCell ref="L5:L6"/>
    <mergeCell ref="K1:L1"/>
    <mergeCell ref="M1:N1"/>
    <mergeCell ref="Z5:Z6"/>
    <mergeCell ref="AA5:AA6"/>
    <mergeCell ref="AB5:AB6"/>
    <mergeCell ref="AC5:AC6"/>
    <mergeCell ref="T5:T6"/>
    <mergeCell ref="U5:U6"/>
    <mergeCell ref="V5:V6"/>
    <mergeCell ref="W5:W6"/>
    <mergeCell ref="Q5:Q6"/>
    <mergeCell ref="V1:W1"/>
    <mergeCell ref="AE5:AE6"/>
    <mergeCell ref="A7:A8"/>
    <mergeCell ref="G7:G8"/>
    <mergeCell ref="H7:H8"/>
    <mergeCell ref="I7:I8"/>
    <mergeCell ref="J7:J8"/>
    <mergeCell ref="X5:X6"/>
    <mergeCell ref="Y5:Y6"/>
    <mergeCell ref="S5:S6"/>
    <mergeCell ref="AB7:AB8"/>
    <mergeCell ref="Q7:Q8"/>
    <mergeCell ref="R7:R8"/>
    <mergeCell ref="S7:S8"/>
    <mergeCell ref="T7:T8"/>
    <mergeCell ref="P7:P8"/>
    <mergeCell ref="U7:U8"/>
    <mergeCell ref="V7:V8"/>
    <mergeCell ref="AD7:AD8"/>
    <mergeCell ref="AE7:AE8"/>
    <mergeCell ref="AC7:AC8"/>
    <mergeCell ref="W7:W8"/>
    <mergeCell ref="X7:X8"/>
    <mergeCell ref="AA7:AA8"/>
    <mergeCell ref="Y7:Y8"/>
    <mergeCell ref="Z7:Z8"/>
    <mergeCell ref="K7:K8"/>
    <mergeCell ref="L7:L8"/>
    <mergeCell ref="M7:M8"/>
    <mergeCell ref="N7:N8"/>
    <mergeCell ref="O7:O8"/>
    <mergeCell ref="D9:F9"/>
    <mergeCell ref="D19:F19"/>
    <mergeCell ref="P1:Q1"/>
    <mergeCell ref="R1:S1"/>
    <mergeCell ref="K2:L2"/>
    <mergeCell ref="M2:N2"/>
    <mergeCell ref="P2:Q2"/>
    <mergeCell ref="R2:S2"/>
    <mergeCell ref="N5:N6"/>
    <mergeCell ref="O5:O6"/>
    <mergeCell ref="P5:P6"/>
    <mergeCell ref="R5:R6"/>
    <mergeCell ref="M5:M6"/>
    <mergeCell ref="H5:H6"/>
    <mergeCell ref="I5:I6"/>
    <mergeCell ref="J5:J6"/>
  </mergeCells>
  <phoneticPr fontId="1"/>
  <hyperlinks>
    <hyperlink ref="V1" location="目次!A1" display="戻る" xr:uid="{00000000-0004-0000-3000-000000000000}"/>
  </hyperlink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32"/>
  <sheetViews>
    <sheetView showGridLines="0" zoomScale="85" zoomScaleNormal="85" workbookViewId="0">
      <selection activeCell="V1" sqref="V1:W1"/>
    </sheetView>
  </sheetViews>
  <sheetFormatPr defaultColWidth="9.125" defaultRowHeight="13.5" x14ac:dyDescent="0.15"/>
  <cols>
    <col min="1" max="1" width="7.125" style="4" customWidth="1"/>
    <col min="2" max="2" width="16.375" style="4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62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131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187</v>
      </c>
      <c r="V1" s="321" t="s">
        <v>693</v>
      </c>
      <c r="W1" s="321"/>
    </row>
    <row r="2" spans="1:33" ht="22.5" customHeight="1" x14ac:dyDescent="0.15">
      <c r="A2" s="302" t="s">
        <v>734</v>
      </c>
      <c r="B2" s="302"/>
      <c r="C2" s="302" t="s">
        <v>188</v>
      </c>
      <c r="D2" s="302"/>
      <c r="E2" s="302"/>
      <c r="F2" s="302"/>
      <c r="G2" s="334"/>
      <c r="H2" s="75" t="s">
        <v>189</v>
      </c>
      <c r="K2" s="285" t="s">
        <v>51</v>
      </c>
      <c r="L2" s="285"/>
      <c r="M2" s="286" t="s">
        <v>43</v>
      </c>
      <c r="N2" s="287"/>
      <c r="O2" s="2" t="s">
        <v>190</v>
      </c>
      <c r="P2" s="294" t="s">
        <v>54</v>
      </c>
      <c r="Q2" s="295"/>
      <c r="R2" s="296" t="e">
        <f>R1^0.444*M2^0.663*0.008883</f>
        <v>#VALUE!</v>
      </c>
      <c r="S2" s="297"/>
      <c r="T2" s="2" t="s">
        <v>136</v>
      </c>
      <c r="AG2" s="182"/>
    </row>
    <row r="3" spans="1:33" ht="22.5" customHeight="1" x14ac:dyDescent="0.25"/>
    <row r="4" spans="1:33" ht="22.5" customHeight="1" x14ac:dyDescent="0.15">
      <c r="B4" s="74" t="s">
        <v>57</v>
      </c>
      <c r="C4" s="76" t="s">
        <v>58</v>
      </c>
      <c r="D4" s="288" t="s">
        <v>59</v>
      </c>
      <c r="E4" s="288"/>
      <c r="F4" s="289"/>
      <c r="G4" s="331" t="s">
        <v>60</v>
      </c>
      <c r="H4" s="331"/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  <c r="AD4" s="74" t="s">
        <v>191</v>
      </c>
      <c r="AE4" s="74">
        <v>28</v>
      </c>
    </row>
    <row r="5" spans="1:33" ht="22.5" customHeight="1" x14ac:dyDescent="0.15">
      <c r="B5" s="12" t="s">
        <v>192</v>
      </c>
      <c r="C5" s="22" t="s">
        <v>193</v>
      </c>
      <c r="D5" s="335"/>
      <c r="E5" s="335"/>
      <c r="F5" s="336"/>
      <c r="G5" s="337" t="s">
        <v>194</v>
      </c>
      <c r="H5" s="337"/>
      <c r="I5" s="11" t="s">
        <v>102</v>
      </c>
      <c r="J5" s="11"/>
      <c r="K5" s="11"/>
      <c r="L5" s="11"/>
      <c r="M5" s="11"/>
      <c r="N5" s="11"/>
      <c r="O5" s="11"/>
      <c r="P5" s="11" t="s">
        <v>74</v>
      </c>
      <c r="Q5" s="11"/>
      <c r="R5" s="11"/>
      <c r="S5" s="11"/>
      <c r="T5" s="11"/>
      <c r="U5" s="11"/>
      <c r="V5" s="11"/>
      <c r="W5" s="11" t="s">
        <v>102</v>
      </c>
      <c r="X5" s="11"/>
      <c r="Y5" s="11"/>
      <c r="Z5" s="11"/>
      <c r="AA5" s="11"/>
      <c r="AB5" s="11"/>
      <c r="AC5" s="11"/>
      <c r="AD5" s="11"/>
      <c r="AE5" s="11"/>
    </row>
    <row r="6" spans="1:33" ht="22.5" customHeight="1" x14ac:dyDescent="0.15">
      <c r="A6" s="74" t="s">
        <v>83</v>
      </c>
      <c r="B6" s="74" t="s">
        <v>57</v>
      </c>
      <c r="C6" s="76" t="s">
        <v>58</v>
      </c>
      <c r="D6" s="303"/>
      <c r="E6" s="303"/>
      <c r="F6" s="304"/>
      <c r="G6" s="74" t="s">
        <v>84</v>
      </c>
      <c r="H6" s="74" t="s">
        <v>85</v>
      </c>
      <c r="I6" s="74">
        <v>1</v>
      </c>
      <c r="J6" s="74">
        <v>2</v>
      </c>
      <c r="K6" s="74">
        <v>3</v>
      </c>
      <c r="L6" s="74">
        <v>4</v>
      </c>
      <c r="M6" s="74">
        <v>5</v>
      </c>
      <c r="N6" s="74">
        <v>6</v>
      </c>
      <c r="O6" s="74">
        <v>7</v>
      </c>
      <c r="P6" s="74">
        <v>8</v>
      </c>
      <c r="Q6" s="74">
        <v>9</v>
      </c>
      <c r="R6" s="74">
        <v>10</v>
      </c>
      <c r="S6" s="74">
        <v>11</v>
      </c>
      <c r="T6" s="74">
        <v>12</v>
      </c>
      <c r="U6" s="74">
        <v>13</v>
      </c>
      <c r="V6" s="74">
        <v>14</v>
      </c>
      <c r="W6" s="74">
        <v>15</v>
      </c>
      <c r="X6" s="74">
        <v>16</v>
      </c>
      <c r="Y6" s="74">
        <v>17</v>
      </c>
      <c r="Z6" s="74">
        <v>18</v>
      </c>
      <c r="AA6" s="74">
        <v>19</v>
      </c>
      <c r="AB6" s="74">
        <v>20</v>
      </c>
      <c r="AC6" s="74">
        <v>21</v>
      </c>
      <c r="AD6" s="74" t="s">
        <v>62</v>
      </c>
      <c r="AE6" s="74">
        <v>28</v>
      </c>
    </row>
    <row r="7" spans="1:33" ht="22.5" customHeight="1" x14ac:dyDescent="0.15">
      <c r="A7" s="302">
        <v>1</v>
      </c>
      <c r="B7" s="37" t="s">
        <v>144</v>
      </c>
      <c r="C7" s="18" t="s">
        <v>196</v>
      </c>
      <c r="D7" s="314"/>
      <c r="E7" s="314"/>
      <c r="F7" s="315"/>
      <c r="G7" s="302" t="s">
        <v>197</v>
      </c>
      <c r="H7" s="302" t="s">
        <v>109</v>
      </c>
      <c r="I7" s="302" t="s">
        <v>138</v>
      </c>
      <c r="J7" s="302"/>
      <c r="K7" s="302"/>
      <c r="L7" s="302"/>
      <c r="M7" s="302"/>
      <c r="N7" s="302"/>
      <c r="O7" s="302"/>
      <c r="P7" s="302" t="s">
        <v>102</v>
      </c>
      <c r="Q7" s="302"/>
      <c r="R7" s="302"/>
      <c r="S7" s="302"/>
      <c r="T7" s="302"/>
      <c r="U7" s="302"/>
      <c r="V7" s="302"/>
      <c r="W7" s="302" t="s">
        <v>169</v>
      </c>
      <c r="X7" s="302"/>
      <c r="Y7" s="302"/>
      <c r="Z7" s="302"/>
      <c r="AA7" s="302"/>
      <c r="AB7" s="302"/>
      <c r="AC7" s="302"/>
      <c r="AD7" s="302"/>
      <c r="AE7" s="302"/>
    </row>
    <row r="8" spans="1:33" ht="22.5" customHeight="1" x14ac:dyDescent="0.15">
      <c r="A8" s="302"/>
      <c r="B8" s="79" t="s">
        <v>198</v>
      </c>
      <c r="C8" s="80" t="s">
        <v>199</v>
      </c>
      <c r="D8" s="316"/>
      <c r="E8" s="316"/>
      <c r="F8" s="317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</row>
    <row r="9" spans="1:33" ht="22.5" customHeight="1" x14ac:dyDescent="0.15">
      <c r="A9" s="302"/>
      <c r="B9" s="41" t="s">
        <v>87</v>
      </c>
      <c r="C9" s="21" t="s">
        <v>201</v>
      </c>
      <c r="D9" s="332"/>
      <c r="E9" s="332"/>
      <c r="F9" s="333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</row>
    <row r="10" spans="1:33" ht="22.5" customHeight="1" x14ac:dyDescent="0.15">
      <c r="A10" s="318">
        <v>2</v>
      </c>
      <c r="B10" s="81" t="s">
        <v>202</v>
      </c>
      <c r="C10" s="26" t="s">
        <v>203</v>
      </c>
      <c r="D10" s="46" t="s">
        <v>204</v>
      </c>
      <c r="E10" s="47" t="e">
        <f>80*R2</f>
        <v>#VALUE!</v>
      </c>
      <c r="F10" s="48" t="s">
        <v>167</v>
      </c>
      <c r="G10" s="318" t="s">
        <v>90</v>
      </c>
      <c r="H10" s="318" t="s">
        <v>91</v>
      </c>
      <c r="I10" s="318" t="s">
        <v>74</v>
      </c>
      <c r="J10" s="318"/>
      <c r="K10" s="318"/>
      <c r="L10" s="318"/>
      <c r="M10" s="318"/>
      <c r="N10" s="318"/>
      <c r="O10" s="318"/>
      <c r="P10" s="318" t="s">
        <v>74</v>
      </c>
      <c r="Q10" s="318"/>
      <c r="R10" s="318"/>
      <c r="S10" s="318"/>
      <c r="T10" s="318"/>
      <c r="U10" s="318"/>
      <c r="V10" s="318"/>
      <c r="W10" s="318" t="s">
        <v>102</v>
      </c>
      <c r="X10" s="318"/>
      <c r="Y10" s="318"/>
      <c r="Z10" s="318"/>
      <c r="AA10" s="318"/>
      <c r="AB10" s="318"/>
      <c r="AC10" s="318"/>
      <c r="AD10" s="318"/>
      <c r="AE10" s="318"/>
    </row>
    <row r="11" spans="1:33" ht="22.5" customHeight="1" x14ac:dyDescent="0.15">
      <c r="A11" s="318"/>
      <c r="B11" s="29" t="s">
        <v>87</v>
      </c>
      <c r="C11" s="30" t="s">
        <v>185</v>
      </c>
      <c r="D11" s="31"/>
      <c r="E11" s="31"/>
      <c r="F11" s="32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</row>
    <row r="12" spans="1:33" ht="22.5" customHeight="1" x14ac:dyDescent="0.15">
      <c r="A12" s="11">
        <v>3</v>
      </c>
      <c r="B12" s="12" t="s">
        <v>87</v>
      </c>
      <c r="C12" s="22" t="s">
        <v>149</v>
      </c>
      <c r="D12" s="338"/>
      <c r="E12" s="338"/>
      <c r="F12" s="334"/>
      <c r="G12" s="11" t="s">
        <v>90</v>
      </c>
      <c r="H12" s="11" t="s">
        <v>150</v>
      </c>
      <c r="I12" s="82" t="s">
        <v>151</v>
      </c>
      <c r="J12" s="11"/>
      <c r="K12" s="11"/>
      <c r="L12" s="11"/>
      <c r="M12" s="11"/>
      <c r="N12" s="11"/>
      <c r="O12" s="11"/>
      <c r="P12" s="82" t="s">
        <v>74</v>
      </c>
      <c r="Q12" s="11"/>
      <c r="R12" s="11"/>
      <c r="S12" s="11"/>
      <c r="T12" s="11"/>
      <c r="U12" s="11"/>
      <c r="V12" s="11"/>
      <c r="W12" s="82" t="s">
        <v>126</v>
      </c>
      <c r="X12" s="11"/>
      <c r="Y12" s="11"/>
      <c r="Z12" s="11"/>
      <c r="AA12" s="11"/>
      <c r="AB12" s="11"/>
      <c r="AC12" s="11"/>
      <c r="AD12" s="11"/>
      <c r="AE12" s="11"/>
    </row>
    <row r="13" spans="1:33" x14ac:dyDescent="0.15">
      <c r="A13" s="78" t="s">
        <v>205</v>
      </c>
      <c r="B13" s="78"/>
      <c r="C13" s="78"/>
      <c r="D13"/>
      <c r="E13"/>
      <c r="F13"/>
      <c r="G13" s="78"/>
      <c r="H13" s="78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/>
      <c r="E19"/>
      <c r="F19"/>
    </row>
    <row r="20" spans="4:6" ht="12.95" x14ac:dyDescent="0.25">
      <c r="D20"/>
      <c r="E20"/>
      <c r="F20"/>
    </row>
    <row r="21" spans="4:6" x14ac:dyDescent="0.15">
      <c r="D21"/>
      <c r="E21"/>
      <c r="F21"/>
    </row>
    <row r="22" spans="4:6" x14ac:dyDescent="0.15">
      <c r="D22" s="325"/>
      <c r="E22" s="325"/>
      <c r="F22" s="325"/>
    </row>
    <row r="31" spans="4:6" x14ac:dyDescent="0.15">
      <c r="D31" s="5"/>
      <c r="E31" s="5"/>
      <c r="F31" s="5"/>
    </row>
    <row r="32" spans="4:6" x14ac:dyDescent="0.15">
      <c r="D32" s="5"/>
      <c r="E32" s="5"/>
      <c r="F32" s="5"/>
    </row>
  </sheetData>
  <mergeCells count="74">
    <mergeCell ref="V1:W1"/>
    <mergeCell ref="AD10:AD11"/>
    <mergeCell ref="AE10:AE11"/>
    <mergeCell ref="AA10:AA11"/>
    <mergeCell ref="D12:F12"/>
    <mergeCell ref="AC10:AC11"/>
    <mergeCell ref="O10:O11"/>
    <mergeCell ref="P10:P11"/>
    <mergeCell ref="T7:T9"/>
    <mergeCell ref="U7:U9"/>
    <mergeCell ref="V7:V9"/>
    <mergeCell ref="W7:W9"/>
    <mergeCell ref="AE7:AE9"/>
    <mergeCell ref="AA7:AA9"/>
    <mergeCell ref="AB7:AB9"/>
    <mergeCell ref="AC7:AC9"/>
    <mergeCell ref="D22:F22"/>
    <mergeCell ref="X10:X11"/>
    <mergeCell ref="Y10:Y11"/>
    <mergeCell ref="Z10:Z11"/>
    <mergeCell ref="AB10:AB11"/>
    <mergeCell ref="R10:R11"/>
    <mergeCell ref="S10:S11"/>
    <mergeCell ref="T10:T11"/>
    <mergeCell ref="U10:U11"/>
    <mergeCell ref="V10:V11"/>
    <mergeCell ref="W10:W11"/>
    <mergeCell ref="Q10:Q11"/>
    <mergeCell ref="K10:K11"/>
    <mergeCell ref="L10:L11"/>
    <mergeCell ref="M10:M11"/>
    <mergeCell ref="N10:N11"/>
    <mergeCell ref="A10:A11"/>
    <mergeCell ref="G10:G11"/>
    <mergeCell ref="H10:H11"/>
    <mergeCell ref="I10:I11"/>
    <mergeCell ref="J10:J11"/>
    <mergeCell ref="AD7:AD9"/>
    <mergeCell ref="Y7:Y9"/>
    <mergeCell ref="Z7:Z9"/>
    <mergeCell ref="X7:X9"/>
    <mergeCell ref="A7:A9"/>
    <mergeCell ref="D7:F8"/>
    <mergeCell ref="G7:G9"/>
    <mergeCell ref="H7:H9"/>
    <mergeCell ref="I7:I9"/>
    <mergeCell ref="R7:R9"/>
    <mergeCell ref="S7:S9"/>
    <mergeCell ref="J7:J9"/>
    <mergeCell ref="K7:K9"/>
    <mergeCell ref="L7:L9"/>
    <mergeCell ref="M7:M9"/>
    <mergeCell ref="N7:N9"/>
    <mergeCell ref="D6:F6"/>
    <mergeCell ref="D9:F9"/>
    <mergeCell ref="K2:L2"/>
    <mergeCell ref="M2:N2"/>
    <mergeCell ref="P2:Q2"/>
    <mergeCell ref="C2:G2"/>
    <mergeCell ref="D4:F4"/>
    <mergeCell ref="G4:H4"/>
    <mergeCell ref="D5:F5"/>
    <mergeCell ref="G5:H5"/>
    <mergeCell ref="O7:O9"/>
    <mergeCell ref="P7:P9"/>
    <mergeCell ref="Q7:Q9"/>
    <mergeCell ref="R2:S2"/>
    <mergeCell ref="A1:B1"/>
    <mergeCell ref="C1:G1"/>
    <mergeCell ref="K1:L1"/>
    <mergeCell ref="M1:N1"/>
    <mergeCell ref="P1:Q1"/>
    <mergeCell ref="R1:S1"/>
    <mergeCell ref="A2:B2"/>
  </mergeCells>
  <phoneticPr fontId="1"/>
  <hyperlinks>
    <hyperlink ref="V1" location="目次!A1" display="戻る" xr:uid="{00000000-0004-0000-0400-000000000000}"/>
  </hyperlinks>
  <pageMargins left="0.7" right="0.7" top="0.75" bottom="0.75" header="0.3" footer="0.3"/>
  <pageSetup paperSize="9" scale="71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AG25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9" width="4.375" customWidth="1"/>
    <col min="10" max="12" width="4.875" bestFit="1" customWidth="1"/>
    <col min="13" max="16" width="4.375" customWidth="1"/>
    <col min="17" max="19" width="4.875" bestFit="1" customWidth="1"/>
    <col min="20" max="29" width="4.375" customWidth="1"/>
  </cols>
  <sheetData>
    <row r="1" spans="1:33" ht="22.5" customHeight="1" x14ac:dyDescent="0.15">
      <c r="A1" s="284" t="s">
        <v>39</v>
      </c>
      <c r="B1" s="284"/>
      <c r="C1" s="284" t="s">
        <v>542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541</v>
      </c>
      <c r="V1" s="321" t="s">
        <v>693</v>
      </c>
      <c r="W1" s="321"/>
    </row>
    <row r="2" spans="1:33" ht="22.5" customHeight="1" x14ac:dyDescent="0.15">
      <c r="A2" s="292" t="s">
        <v>740</v>
      </c>
      <c r="B2" s="292"/>
      <c r="C2" s="292" t="s">
        <v>206</v>
      </c>
      <c r="D2" s="292"/>
      <c r="E2" s="292"/>
      <c r="F2" s="292"/>
      <c r="G2" s="293"/>
      <c r="H2" s="60" t="s">
        <v>153</v>
      </c>
      <c r="K2" s="285" t="s">
        <v>51</v>
      </c>
      <c r="L2" s="285"/>
      <c r="M2" s="286" t="s">
        <v>43</v>
      </c>
      <c r="N2" s="287"/>
      <c r="O2" s="2" t="s">
        <v>540</v>
      </c>
      <c r="P2" s="294" t="s">
        <v>54</v>
      </c>
      <c r="Q2" s="295"/>
      <c r="R2" s="296" t="e">
        <f>R1^0.444*M2^0.663*0.008883</f>
        <v>#VALUE!</v>
      </c>
      <c r="S2" s="297"/>
      <c r="T2" s="2" t="s">
        <v>539</v>
      </c>
      <c r="AG2" s="182"/>
    </row>
    <row r="3" spans="1:33" ht="22.5" customHeight="1" x14ac:dyDescent="0.25">
      <c r="M3" s="78"/>
    </row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A5" s="6"/>
      <c r="B5" s="12" t="s">
        <v>110</v>
      </c>
      <c r="C5" s="22" t="s">
        <v>78</v>
      </c>
      <c r="D5" s="335"/>
      <c r="E5" s="335"/>
      <c r="F5" s="336"/>
      <c r="G5" s="302" t="s">
        <v>79</v>
      </c>
      <c r="H5" s="302"/>
      <c r="I5" s="155"/>
      <c r="J5" s="11" t="s">
        <v>66</v>
      </c>
      <c r="K5" s="11" t="s">
        <v>151</v>
      </c>
      <c r="L5" s="11" t="s">
        <v>81</v>
      </c>
      <c r="M5" s="9"/>
      <c r="N5" s="12"/>
      <c r="O5" s="11"/>
      <c r="P5" s="155"/>
      <c r="Q5" s="11" t="s">
        <v>151</v>
      </c>
      <c r="R5" s="11" t="s">
        <v>102</v>
      </c>
      <c r="S5" s="11" t="s">
        <v>538</v>
      </c>
      <c r="T5" s="11"/>
      <c r="U5" s="329" t="s">
        <v>537</v>
      </c>
      <c r="V5" s="329"/>
      <c r="W5" s="329"/>
      <c r="X5" s="329"/>
      <c r="Y5" s="329"/>
      <c r="Z5" s="329"/>
      <c r="AA5" s="329"/>
      <c r="AB5" s="329"/>
      <c r="AC5" s="329"/>
    </row>
    <row r="6" spans="1:33" ht="22.5" customHeight="1" x14ac:dyDescent="0.15">
      <c r="A6" s="1" t="s">
        <v>83</v>
      </c>
      <c r="B6" s="1" t="s">
        <v>57</v>
      </c>
      <c r="C6" s="61" t="s">
        <v>58</v>
      </c>
      <c r="D6" s="303"/>
      <c r="E6" s="303"/>
      <c r="F6" s="304"/>
      <c r="G6" s="1" t="s">
        <v>536</v>
      </c>
      <c r="H6" s="1" t="s">
        <v>85</v>
      </c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  <c r="X6" s="1">
        <v>16</v>
      </c>
      <c r="Y6" s="1">
        <v>17</v>
      </c>
      <c r="Z6" s="1">
        <v>18</v>
      </c>
      <c r="AA6" s="1">
        <v>19</v>
      </c>
      <c r="AB6" s="1">
        <v>20</v>
      </c>
      <c r="AC6" s="1">
        <v>21</v>
      </c>
    </row>
    <row r="7" spans="1:33" s="19" customFormat="1" ht="22.5" customHeight="1" x14ac:dyDescent="0.15">
      <c r="A7" s="11">
        <v>1</v>
      </c>
      <c r="B7" s="9" t="s">
        <v>87</v>
      </c>
      <c r="C7" s="22" t="s">
        <v>180</v>
      </c>
      <c r="D7" s="23"/>
      <c r="E7" s="23"/>
      <c r="F7" s="24"/>
      <c r="G7" s="11" t="s">
        <v>317</v>
      </c>
      <c r="H7" s="11" t="s">
        <v>119</v>
      </c>
      <c r="I7" s="33" t="s">
        <v>318</v>
      </c>
      <c r="J7" s="11"/>
      <c r="K7" s="11"/>
      <c r="L7" s="12"/>
      <c r="M7" s="12"/>
      <c r="N7" s="12"/>
      <c r="O7" s="11"/>
      <c r="P7" s="33" t="s">
        <v>318</v>
      </c>
      <c r="Q7" s="11"/>
      <c r="R7" s="11"/>
      <c r="S7" s="12"/>
      <c r="T7" s="12"/>
      <c r="U7" s="12"/>
      <c r="V7" s="11"/>
      <c r="W7" s="11"/>
      <c r="X7" s="11"/>
      <c r="Y7" s="12"/>
      <c r="Z7" s="12"/>
      <c r="AA7" s="12"/>
      <c r="AB7" s="12"/>
      <c r="AC7" s="12"/>
    </row>
    <row r="8" spans="1:33" ht="22.5" customHeight="1" x14ac:dyDescent="0.15">
      <c r="A8" s="350">
        <v>2</v>
      </c>
      <c r="B8" s="45" t="s">
        <v>535</v>
      </c>
      <c r="C8" s="26" t="s">
        <v>534</v>
      </c>
      <c r="D8" s="46"/>
      <c r="E8" s="47"/>
      <c r="F8" s="48"/>
      <c r="G8" s="318" t="s">
        <v>531</v>
      </c>
      <c r="H8" s="318" t="s">
        <v>109</v>
      </c>
      <c r="I8" s="318" t="s">
        <v>151</v>
      </c>
      <c r="J8" s="318"/>
      <c r="K8" s="318"/>
      <c r="L8" s="318"/>
      <c r="M8" s="318"/>
      <c r="N8" s="318"/>
      <c r="O8" s="318"/>
      <c r="P8" s="318" t="s">
        <v>102</v>
      </c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</row>
    <row r="9" spans="1:33" ht="22.5" customHeight="1" x14ac:dyDescent="0.15">
      <c r="A9" s="351"/>
      <c r="B9" s="49" t="s">
        <v>110</v>
      </c>
      <c r="C9" s="30" t="s">
        <v>533</v>
      </c>
      <c r="D9" s="154"/>
      <c r="E9" s="153"/>
      <c r="F9" s="152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</row>
    <row r="10" spans="1:33" ht="22.5" customHeight="1" x14ac:dyDescent="0.15">
      <c r="A10" s="352">
        <v>3</v>
      </c>
      <c r="B10" s="37" t="s">
        <v>230</v>
      </c>
      <c r="C10" s="18" t="s">
        <v>532</v>
      </c>
      <c r="D10" s="38" t="s">
        <v>291</v>
      </c>
      <c r="E10" s="39" t="e">
        <f>25*R2</f>
        <v>#VALUE!</v>
      </c>
      <c r="F10" s="40" t="s">
        <v>292</v>
      </c>
      <c r="G10" s="302" t="s">
        <v>531</v>
      </c>
      <c r="H10" s="302" t="s">
        <v>91</v>
      </c>
      <c r="I10" s="302" t="s">
        <v>126</v>
      </c>
      <c r="J10" s="302"/>
      <c r="K10" s="302"/>
      <c r="L10" s="302"/>
      <c r="M10" s="302"/>
      <c r="N10" s="302"/>
      <c r="O10" s="302"/>
      <c r="P10" s="302" t="s">
        <v>246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</row>
    <row r="11" spans="1:33" ht="22.5" customHeight="1" x14ac:dyDescent="0.15">
      <c r="A11" s="353"/>
      <c r="B11" s="41" t="s">
        <v>87</v>
      </c>
      <c r="C11" s="21" t="s">
        <v>386</v>
      </c>
      <c r="D11" s="53"/>
      <c r="E11" s="54"/>
      <c r="F11" s="55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1:33" ht="22.5" customHeight="1" x14ac:dyDescent="0.15">
      <c r="A12" s="408">
        <v>4</v>
      </c>
      <c r="B12" s="69" t="s">
        <v>530</v>
      </c>
      <c r="C12" s="149" t="s">
        <v>517</v>
      </c>
      <c r="D12" s="46" t="s">
        <v>529</v>
      </c>
      <c r="E12" s="47" t="e">
        <f>1000*R2</f>
        <v>#VALUE!</v>
      </c>
      <c r="F12" s="48" t="s">
        <v>184</v>
      </c>
      <c r="G12" s="326" t="s">
        <v>101</v>
      </c>
      <c r="H12" s="326" t="s">
        <v>109</v>
      </c>
      <c r="I12" s="326" t="s">
        <v>525</v>
      </c>
      <c r="J12" s="326"/>
      <c r="K12" s="326"/>
      <c r="L12" s="326"/>
      <c r="M12" s="326"/>
      <c r="N12" s="326"/>
      <c r="O12" s="326"/>
      <c r="P12" s="326" t="s">
        <v>353</v>
      </c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</row>
    <row r="13" spans="1:33" ht="22.5" customHeight="1" x14ac:dyDescent="0.15">
      <c r="A13" s="409"/>
      <c r="B13" s="71" t="s">
        <v>87</v>
      </c>
      <c r="C13" s="72" t="s">
        <v>528</v>
      </c>
      <c r="D13" s="50"/>
      <c r="E13" s="51"/>
      <c r="F13" s="52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</row>
    <row r="14" spans="1:33" s="19" customFormat="1" ht="22.5" customHeight="1" x14ac:dyDescent="0.15">
      <c r="A14" s="11">
        <v>5</v>
      </c>
      <c r="B14" s="9" t="s">
        <v>95</v>
      </c>
      <c r="C14" s="22" t="s">
        <v>527</v>
      </c>
      <c r="D14" s="151"/>
      <c r="E14" s="151"/>
      <c r="F14" s="150"/>
      <c r="G14" s="11" t="s">
        <v>526</v>
      </c>
      <c r="H14" s="11" t="s">
        <v>119</v>
      </c>
      <c r="I14" s="11" t="s">
        <v>353</v>
      </c>
      <c r="J14" s="11"/>
      <c r="K14" s="12"/>
      <c r="L14" s="12"/>
      <c r="M14" s="12"/>
      <c r="N14" s="12"/>
      <c r="O14" s="11"/>
      <c r="P14" s="11" t="s">
        <v>525</v>
      </c>
      <c r="Q14" s="12"/>
      <c r="R14" s="12"/>
      <c r="S14" s="12"/>
      <c r="T14" s="12"/>
      <c r="U14" s="12"/>
      <c r="V14" s="11"/>
      <c r="W14" s="12"/>
      <c r="X14" s="12"/>
      <c r="Y14" s="12"/>
      <c r="Z14" s="12"/>
      <c r="AA14" s="12"/>
      <c r="AB14" s="12"/>
      <c r="AC14" s="12"/>
    </row>
    <row r="15" spans="1:33" ht="12.95" x14ac:dyDescent="0.25">
      <c r="A15" s="5"/>
      <c r="B15" s="5"/>
      <c r="C15" s="5"/>
      <c r="D15" s="325"/>
      <c r="E15" s="325"/>
      <c r="F15" s="325"/>
      <c r="G15" s="5"/>
      <c r="H15" s="5"/>
    </row>
    <row r="16" spans="1:33" ht="12.95" x14ac:dyDescent="0.25">
      <c r="A16" s="5"/>
      <c r="B16" s="5"/>
      <c r="C16" s="5"/>
      <c r="G16" s="5"/>
    </row>
    <row r="24" spans="4:6" x14ac:dyDescent="0.15">
      <c r="D24" s="5"/>
      <c r="E24" s="5"/>
      <c r="F24" s="5"/>
    </row>
    <row r="25" spans="4:6" x14ac:dyDescent="0.15">
      <c r="D25" s="5"/>
      <c r="E25" s="5"/>
      <c r="F25" s="5"/>
    </row>
  </sheetData>
  <mergeCells count="92">
    <mergeCell ref="Q8:Q9"/>
    <mergeCell ref="R8:R9"/>
    <mergeCell ref="S8:S9"/>
    <mergeCell ref="J8:J9"/>
    <mergeCell ref="Y8:Y9"/>
    <mergeCell ref="O8:O9"/>
    <mergeCell ref="P8:P9"/>
    <mergeCell ref="T8:T9"/>
    <mergeCell ref="U8:U9"/>
    <mergeCell ref="V8:V9"/>
    <mergeCell ref="W8:W9"/>
    <mergeCell ref="X8:X9"/>
    <mergeCell ref="D5:F5"/>
    <mergeCell ref="D6:F6"/>
    <mergeCell ref="A8:A9"/>
    <mergeCell ref="G8:G9"/>
    <mergeCell ref="H8:H9"/>
    <mergeCell ref="G5:H5"/>
    <mergeCell ref="I8:I9"/>
    <mergeCell ref="K8:K9"/>
    <mergeCell ref="L8:L9"/>
    <mergeCell ref="M8:M9"/>
    <mergeCell ref="N8:N9"/>
    <mergeCell ref="A1:B1"/>
    <mergeCell ref="C1:G1"/>
    <mergeCell ref="A2:B2"/>
    <mergeCell ref="C2:G2"/>
    <mergeCell ref="G4:H4"/>
    <mergeCell ref="L10:L11"/>
    <mergeCell ref="A12:A13"/>
    <mergeCell ref="G12:G13"/>
    <mergeCell ref="H12:H13"/>
    <mergeCell ref="I12:I13"/>
    <mergeCell ref="J12:J13"/>
    <mergeCell ref="A10:A11"/>
    <mergeCell ref="G10:G11"/>
    <mergeCell ref="H10:H11"/>
    <mergeCell ref="I10:I11"/>
    <mergeCell ref="J10:J11"/>
    <mergeCell ref="K10:K11"/>
    <mergeCell ref="K12:K13"/>
    <mergeCell ref="L12:L13"/>
    <mergeCell ref="AC12:AC13"/>
    <mergeCell ref="R12:R13"/>
    <mergeCell ref="S12:S13"/>
    <mergeCell ref="Q12:Q13"/>
    <mergeCell ref="P12:P13"/>
    <mergeCell ref="Z12:Z13"/>
    <mergeCell ref="AA12:AA13"/>
    <mergeCell ref="AB12:AB13"/>
    <mergeCell ref="U12:U13"/>
    <mergeCell ref="V12:V13"/>
    <mergeCell ref="W12:W13"/>
    <mergeCell ref="X12:X13"/>
    <mergeCell ref="Y12:Y13"/>
    <mergeCell ref="R10:R11"/>
    <mergeCell ref="S10:S11"/>
    <mergeCell ref="M12:M13"/>
    <mergeCell ref="N12:N13"/>
    <mergeCell ref="T12:T13"/>
    <mergeCell ref="O12:O13"/>
    <mergeCell ref="T10:T11"/>
    <mergeCell ref="U5:AC5"/>
    <mergeCell ref="Z10:Z11"/>
    <mergeCell ref="AA10:AA11"/>
    <mergeCell ref="AB10:AB11"/>
    <mergeCell ref="AC10:AC11"/>
    <mergeCell ref="W10:W11"/>
    <mergeCell ref="X10:X11"/>
    <mergeCell ref="Y10:Y11"/>
    <mergeCell ref="AC8:AC9"/>
    <mergeCell ref="AA8:AA9"/>
    <mergeCell ref="AB8:AB9"/>
    <mergeCell ref="Z8:Z9"/>
    <mergeCell ref="U10:U11"/>
    <mergeCell ref="V10:V11"/>
    <mergeCell ref="V1:W1"/>
    <mergeCell ref="D15:F15"/>
    <mergeCell ref="K1:L1"/>
    <mergeCell ref="M1:N1"/>
    <mergeCell ref="P1:Q1"/>
    <mergeCell ref="R1:S1"/>
    <mergeCell ref="K2:L2"/>
    <mergeCell ref="M2:N2"/>
    <mergeCell ref="P2:Q2"/>
    <mergeCell ref="R2:S2"/>
    <mergeCell ref="D4:F4"/>
    <mergeCell ref="M10:M11"/>
    <mergeCell ref="N10:N11"/>
    <mergeCell ref="O10:O11"/>
    <mergeCell ref="P10:P11"/>
    <mergeCell ref="Q10:Q11"/>
  </mergeCells>
  <phoneticPr fontId="1"/>
  <hyperlinks>
    <hyperlink ref="V1" location="目次!A1" display="戻る" xr:uid="{00000000-0004-0000-3100-000000000000}"/>
  </hyperlinks>
  <pageMargins left="0.7" right="0.7" top="0.75" bottom="0.75" header="0.3" footer="0.3"/>
  <pageSetup paperSize="9" scale="73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31" width="4.375" customWidth="1"/>
  </cols>
  <sheetData>
    <row r="1" spans="1:33" ht="22.5" customHeight="1" x14ac:dyDescent="0.15">
      <c r="A1" s="284" t="s">
        <v>39</v>
      </c>
      <c r="B1" s="284"/>
      <c r="C1" s="284" t="s">
        <v>543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>
        <v>51</v>
      </c>
      <c r="N1" s="287"/>
      <c r="O1" s="2" t="s">
        <v>44</v>
      </c>
      <c r="P1" s="285" t="s">
        <v>45</v>
      </c>
      <c r="Q1" s="285"/>
      <c r="R1" s="286">
        <v>78.7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292" t="s">
        <v>741</v>
      </c>
      <c r="B2" s="292"/>
      <c r="C2" s="292" t="s">
        <v>188</v>
      </c>
      <c r="D2" s="292"/>
      <c r="E2" s="292"/>
      <c r="F2" s="292"/>
      <c r="G2" s="293"/>
      <c r="H2" s="60" t="s">
        <v>501</v>
      </c>
      <c r="K2" s="285" t="s">
        <v>51</v>
      </c>
      <c r="L2" s="285"/>
      <c r="M2" s="286">
        <v>169</v>
      </c>
      <c r="N2" s="287"/>
      <c r="O2" s="2" t="s">
        <v>544</v>
      </c>
      <c r="P2" s="294" t="s">
        <v>54</v>
      </c>
      <c r="Q2" s="295"/>
      <c r="R2" s="296">
        <f>R1^0.444*M2^0.663*0.008883</f>
        <v>1.8512340445291871</v>
      </c>
      <c r="S2" s="297"/>
      <c r="T2" s="2" t="s">
        <v>545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546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  <c r="AD4" s="1" t="s">
        <v>61</v>
      </c>
      <c r="AE4" s="1">
        <v>28</v>
      </c>
    </row>
    <row r="5" spans="1:33" ht="22.5" customHeight="1" x14ac:dyDescent="0.15">
      <c r="A5" s="375">
        <v>1</v>
      </c>
      <c r="B5" s="65" t="s">
        <v>486</v>
      </c>
      <c r="C5" s="66" t="s">
        <v>547</v>
      </c>
      <c r="D5" s="314"/>
      <c r="E5" s="314"/>
      <c r="F5" s="315"/>
      <c r="G5" s="292" t="s">
        <v>89</v>
      </c>
      <c r="H5" s="292" t="s">
        <v>109</v>
      </c>
      <c r="I5" s="292" t="s">
        <v>65</v>
      </c>
      <c r="J5" s="292"/>
      <c r="K5" s="292"/>
      <c r="L5" s="292"/>
      <c r="M5" s="292"/>
      <c r="N5" s="292"/>
      <c r="O5" s="292"/>
      <c r="P5" s="292" t="s">
        <v>548</v>
      </c>
      <c r="Q5" s="292"/>
      <c r="R5" s="292"/>
      <c r="S5" s="292"/>
      <c r="T5" s="292"/>
      <c r="U5" s="292"/>
      <c r="V5" s="292"/>
      <c r="W5" s="292" t="s">
        <v>548</v>
      </c>
      <c r="X5" s="292"/>
      <c r="Y5" s="292"/>
      <c r="Z5" s="292"/>
      <c r="AA5" s="292"/>
      <c r="AB5" s="292"/>
      <c r="AC5" s="292"/>
      <c r="AD5" s="292"/>
      <c r="AE5" s="292"/>
    </row>
    <row r="6" spans="1:33" ht="22.5" customHeight="1" x14ac:dyDescent="0.15">
      <c r="A6" s="377"/>
      <c r="B6" s="67" t="s">
        <v>87</v>
      </c>
      <c r="C6" s="68" t="s">
        <v>549</v>
      </c>
      <c r="D6" s="316"/>
      <c r="E6" s="316"/>
      <c r="F6" s="317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</row>
    <row r="7" spans="1:33" ht="22.5" customHeight="1" x14ac:dyDescent="0.15">
      <c r="A7" s="408">
        <v>2</v>
      </c>
      <c r="B7" s="69" t="s">
        <v>518</v>
      </c>
      <c r="C7" s="149" t="s">
        <v>550</v>
      </c>
      <c r="D7" s="46" t="s">
        <v>551</v>
      </c>
      <c r="E7" s="47">
        <f>1000*R2</f>
        <v>1851.234044529187</v>
      </c>
      <c r="F7" s="48" t="s">
        <v>337</v>
      </c>
      <c r="G7" s="326" t="s">
        <v>552</v>
      </c>
      <c r="H7" s="326" t="s">
        <v>109</v>
      </c>
      <c r="I7" s="326" t="s">
        <v>326</v>
      </c>
      <c r="J7" s="326"/>
      <c r="K7" s="326"/>
      <c r="L7" s="326"/>
      <c r="M7" s="326"/>
      <c r="N7" s="326"/>
      <c r="O7" s="326"/>
      <c r="P7" s="326" t="s">
        <v>169</v>
      </c>
      <c r="Q7" s="326"/>
      <c r="R7" s="326"/>
      <c r="S7" s="326"/>
      <c r="T7" s="326"/>
      <c r="U7" s="326"/>
      <c r="V7" s="326"/>
      <c r="W7" s="326" t="s">
        <v>548</v>
      </c>
      <c r="X7" s="326"/>
      <c r="Y7" s="326"/>
      <c r="Z7" s="326"/>
      <c r="AA7" s="326"/>
      <c r="AB7" s="326"/>
      <c r="AC7" s="326"/>
      <c r="AD7" s="326"/>
      <c r="AE7" s="326"/>
    </row>
    <row r="8" spans="1:33" ht="22.5" customHeight="1" x14ac:dyDescent="0.15">
      <c r="A8" s="409"/>
      <c r="B8" s="71" t="s">
        <v>87</v>
      </c>
      <c r="C8" s="72" t="s">
        <v>553</v>
      </c>
      <c r="D8" s="31"/>
      <c r="E8" s="31"/>
      <c r="F8" s="32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</row>
    <row r="9" spans="1:33" ht="22.5" customHeight="1" x14ac:dyDescent="0.15">
      <c r="A9" s="60">
        <v>3</v>
      </c>
      <c r="B9" s="62" t="s">
        <v>87</v>
      </c>
      <c r="C9" s="63" t="s">
        <v>149</v>
      </c>
      <c r="D9" s="327"/>
      <c r="E9" s="327"/>
      <c r="F9" s="328"/>
      <c r="G9" s="60" t="s">
        <v>90</v>
      </c>
      <c r="H9" s="60" t="s">
        <v>150</v>
      </c>
      <c r="I9" s="60" t="s">
        <v>548</v>
      </c>
      <c r="J9" s="62"/>
      <c r="K9" s="62"/>
      <c r="L9" s="62"/>
      <c r="M9" s="62"/>
      <c r="N9" s="62"/>
      <c r="O9" s="62"/>
      <c r="P9" s="60" t="s">
        <v>126</v>
      </c>
      <c r="Q9" s="62"/>
      <c r="R9" s="62"/>
      <c r="S9" s="62"/>
      <c r="T9" s="62"/>
      <c r="U9" s="62"/>
      <c r="V9" s="62"/>
      <c r="W9" s="60" t="s">
        <v>326</v>
      </c>
      <c r="X9" s="62"/>
      <c r="Y9" s="62"/>
      <c r="Z9" s="62"/>
      <c r="AA9" s="62"/>
      <c r="AB9" s="62"/>
      <c r="AC9" s="62"/>
      <c r="AD9" s="62"/>
      <c r="AE9" s="62"/>
    </row>
    <row r="10" spans="1:33" ht="12.95" x14ac:dyDescent="0.25">
      <c r="D10"/>
      <c r="E10"/>
      <c r="F10"/>
    </row>
    <row r="11" spans="1:33" ht="12.95" x14ac:dyDescent="0.25">
      <c r="D11"/>
      <c r="E11"/>
      <c r="F11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69">
    <mergeCell ref="D19:F19"/>
    <mergeCell ref="X7:X8"/>
    <mergeCell ref="Y7:Y8"/>
    <mergeCell ref="Z7:Z8"/>
    <mergeCell ref="AA7:AA8"/>
    <mergeCell ref="R7:R8"/>
    <mergeCell ref="S7:S8"/>
    <mergeCell ref="T7:T8"/>
    <mergeCell ref="U7:U8"/>
    <mergeCell ref="V7:V8"/>
    <mergeCell ref="W7:W8"/>
    <mergeCell ref="O7:O8"/>
    <mergeCell ref="P7:P8"/>
    <mergeCell ref="AD7:AD8"/>
    <mergeCell ref="AE7:AE8"/>
    <mergeCell ref="D9:F9"/>
    <mergeCell ref="AB7:AB8"/>
    <mergeCell ref="AC7:AC8"/>
    <mergeCell ref="K7:K8"/>
    <mergeCell ref="AB5:AB6"/>
    <mergeCell ref="AC5:AC6"/>
    <mergeCell ref="AD5:AD6"/>
    <mergeCell ref="AE5:AE6"/>
    <mergeCell ref="Z5:Z6"/>
    <mergeCell ref="AA5:AA6"/>
    <mergeCell ref="A7:A8"/>
    <mergeCell ref="G7:G8"/>
    <mergeCell ref="H7:H8"/>
    <mergeCell ref="I7:I8"/>
    <mergeCell ref="J7:J8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U5:U6"/>
    <mergeCell ref="O5:O6"/>
    <mergeCell ref="Q7:Q8"/>
    <mergeCell ref="L7:L8"/>
    <mergeCell ref="M7:M8"/>
    <mergeCell ref="N7:N8"/>
    <mergeCell ref="I5:I6"/>
    <mergeCell ref="A2:B2"/>
    <mergeCell ref="C2:G2"/>
    <mergeCell ref="K2:L2"/>
    <mergeCell ref="M2:N2"/>
    <mergeCell ref="D4:F4"/>
    <mergeCell ref="A5:A6"/>
    <mergeCell ref="D5:F6"/>
    <mergeCell ref="G5:G6"/>
    <mergeCell ref="H5:H6"/>
    <mergeCell ref="J5:J6"/>
    <mergeCell ref="K5:K6"/>
    <mergeCell ref="L5:L6"/>
    <mergeCell ref="M5:M6"/>
    <mergeCell ref="N5:N6"/>
    <mergeCell ref="V1:W1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3200-000000000000}"/>
  </hyperlinks>
  <pageMargins left="0.7" right="0.7" top="0.75" bottom="0.75" header="0.3" footer="0.3"/>
  <pageSetup paperSize="9" scale="71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AG34"/>
  <sheetViews>
    <sheetView showGridLines="0" zoomScale="85" zoomScaleNormal="85" workbookViewId="0">
      <selection activeCell="V1" sqref="V1:W1"/>
    </sheetView>
  </sheetViews>
  <sheetFormatPr defaultColWidth="9.125" defaultRowHeight="13.5" x14ac:dyDescent="0.15"/>
  <cols>
    <col min="1" max="1" width="7.125" style="4" customWidth="1"/>
    <col min="2" max="2" width="16.375" style="4" bestFit="1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62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302" t="s">
        <v>646</v>
      </c>
      <c r="B2" s="302"/>
      <c r="C2" s="302" t="s">
        <v>188</v>
      </c>
      <c r="D2" s="302"/>
      <c r="E2" s="302"/>
      <c r="F2" s="302"/>
      <c r="G2" s="334"/>
      <c r="H2" s="75" t="s">
        <v>647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648</v>
      </c>
      <c r="AG2" s="182"/>
    </row>
    <row r="3" spans="1:33" ht="22.5" customHeight="1" x14ac:dyDescent="0.15">
      <c r="Z3" s="171" t="s">
        <v>273</v>
      </c>
    </row>
    <row r="4" spans="1:33" ht="22.5" customHeight="1" x14ac:dyDescent="0.15">
      <c r="B4" s="74" t="s">
        <v>57</v>
      </c>
      <c r="C4" s="76" t="s">
        <v>58</v>
      </c>
      <c r="D4" s="288" t="s">
        <v>59</v>
      </c>
      <c r="E4" s="288"/>
      <c r="F4" s="289"/>
      <c r="G4" s="331" t="s">
        <v>60</v>
      </c>
      <c r="H4" s="331"/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  <c r="AD4" s="74" t="s">
        <v>61</v>
      </c>
      <c r="AE4" s="74">
        <v>28</v>
      </c>
    </row>
    <row r="5" spans="1:33" ht="22.5" customHeight="1" x14ac:dyDescent="0.15">
      <c r="B5" s="12" t="s">
        <v>649</v>
      </c>
      <c r="C5" s="22" t="s">
        <v>78</v>
      </c>
      <c r="D5" s="14"/>
      <c r="E5" s="15"/>
      <c r="F5" s="16"/>
      <c r="G5" s="302" t="s">
        <v>79</v>
      </c>
      <c r="H5" s="302"/>
      <c r="I5" s="77"/>
      <c r="J5" s="11" t="s">
        <v>650</v>
      </c>
      <c r="K5" s="11" t="s">
        <v>65</v>
      </c>
      <c r="L5" s="11" t="s">
        <v>158</v>
      </c>
      <c r="M5" s="13"/>
      <c r="N5" s="11"/>
      <c r="O5" s="11"/>
      <c r="P5" s="77"/>
      <c r="Q5" s="11" t="s">
        <v>65</v>
      </c>
      <c r="R5" s="11" t="s">
        <v>65</v>
      </c>
      <c r="S5" s="11" t="s">
        <v>158</v>
      </c>
      <c r="T5" s="11"/>
      <c r="U5" s="11"/>
      <c r="V5" s="11"/>
      <c r="W5" s="77"/>
      <c r="X5" s="11" t="s">
        <v>650</v>
      </c>
      <c r="Y5" s="11" t="s">
        <v>65</v>
      </c>
      <c r="Z5" s="11" t="s">
        <v>158</v>
      </c>
      <c r="AA5" s="11"/>
      <c r="AB5" s="11"/>
      <c r="AC5" s="11"/>
      <c r="AD5" s="11"/>
      <c r="AE5" s="11"/>
    </row>
    <row r="6" spans="1:33" ht="22.5" customHeight="1" x14ac:dyDescent="0.15">
      <c r="A6" s="74" t="s">
        <v>83</v>
      </c>
      <c r="B6" s="74" t="s">
        <v>57</v>
      </c>
      <c r="C6" s="76" t="s">
        <v>58</v>
      </c>
      <c r="D6" s="303"/>
      <c r="E6" s="303"/>
      <c r="F6" s="304"/>
      <c r="G6" s="74" t="s">
        <v>84</v>
      </c>
      <c r="H6" s="74" t="s">
        <v>85</v>
      </c>
      <c r="I6" s="74">
        <v>1</v>
      </c>
      <c r="J6" s="74">
        <v>2</v>
      </c>
      <c r="K6" s="74">
        <v>3</v>
      </c>
      <c r="L6" s="74">
        <v>4</v>
      </c>
      <c r="M6" s="74">
        <v>5</v>
      </c>
      <c r="N6" s="74">
        <v>6</v>
      </c>
      <c r="O6" s="74">
        <v>7</v>
      </c>
      <c r="P6" s="74">
        <v>8</v>
      </c>
      <c r="Q6" s="74">
        <v>9</v>
      </c>
      <c r="R6" s="74">
        <v>10</v>
      </c>
      <c r="S6" s="74">
        <v>11</v>
      </c>
      <c r="T6" s="74">
        <v>12</v>
      </c>
      <c r="U6" s="74">
        <v>13</v>
      </c>
      <c r="V6" s="74">
        <v>14</v>
      </c>
      <c r="W6" s="74">
        <v>15</v>
      </c>
      <c r="X6" s="74">
        <v>16</v>
      </c>
      <c r="Y6" s="74">
        <v>17</v>
      </c>
      <c r="Z6" s="74">
        <v>18</v>
      </c>
      <c r="AA6" s="74">
        <v>19</v>
      </c>
      <c r="AB6" s="74">
        <v>20</v>
      </c>
      <c r="AC6" s="74">
        <v>21</v>
      </c>
      <c r="AD6" s="74" t="s">
        <v>651</v>
      </c>
      <c r="AE6" s="74">
        <v>28</v>
      </c>
    </row>
    <row r="7" spans="1:33" ht="22.5" customHeight="1" x14ac:dyDescent="0.15">
      <c r="A7" s="302">
        <v>1</v>
      </c>
      <c r="B7" s="37" t="s">
        <v>105</v>
      </c>
      <c r="C7" s="18" t="s">
        <v>652</v>
      </c>
      <c r="D7" s="314"/>
      <c r="E7" s="314"/>
      <c r="F7" s="315"/>
      <c r="G7" s="302" t="s">
        <v>89</v>
      </c>
      <c r="H7" s="302" t="s">
        <v>109</v>
      </c>
      <c r="I7" s="302" t="s">
        <v>650</v>
      </c>
      <c r="J7" s="302"/>
      <c r="K7" s="302"/>
      <c r="L7" s="302"/>
      <c r="M7" s="302"/>
      <c r="N7" s="302"/>
      <c r="O7" s="302"/>
      <c r="P7" s="302" t="s">
        <v>65</v>
      </c>
      <c r="Q7" s="302"/>
      <c r="R7" s="302"/>
      <c r="S7" s="302"/>
      <c r="T7" s="302"/>
      <c r="U7" s="302"/>
      <c r="V7" s="302"/>
      <c r="W7" s="302" t="s">
        <v>65</v>
      </c>
      <c r="X7" s="302"/>
      <c r="Y7" s="302"/>
      <c r="Z7" s="302"/>
      <c r="AA7" s="302"/>
      <c r="AB7" s="302"/>
      <c r="AC7" s="302"/>
      <c r="AD7" s="302"/>
      <c r="AE7" s="302"/>
    </row>
    <row r="8" spans="1:33" ht="22.5" customHeight="1" x14ac:dyDescent="0.15">
      <c r="A8" s="302"/>
      <c r="B8" s="41" t="s">
        <v>649</v>
      </c>
      <c r="C8" s="21" t="s">
        <v>111</v>
      </c>
      <c r="D8" s="332"/>
      <c r="E8" s="332"/>
      <c r="F8" s="333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</row>
    <row r="9" spans="1:33" ht="22.5" customHeight="1" x14ac:dyDescent="0.15">
      <c r="A9" s="318">
        <v>2</v>
      </c>
      <c r="B9" s="81" t="s">
        <v>653</v>
      </c>
      <c r="C9" s="26" t="s">
        <v>654</v>
      </c>
      <c r="D9" s="46" t="s">
        <v>114</v>
      </c>
      <c r="E9" s="47" t="e">
        <f>125*R2</f>
        <v>#VALUE!</v>
      </c>
      <c r="F9" s="48" t="s">
        <v>116</v>
      </c>
      <c r="G9" s="318" t="s">
        <v>89</v>
      </c>
      <c r="H9" s="318" t="s">
        <v>109</v>
      </c>
      <c r="I9" s="318" t="s">
        <v>655</v>
      </c>
      <c r="J9" s="318"/>
      <c r="K9" s="318"/>
      <c r="L9" s="318"/>
      <c r="M9" s="318"/>
      <c r="N9" s="318"/>
      <c r="O9" s="318"/>
      <c r="P9" s="318" t="s">
        <v>65</v>
      </c>
      <c r="Q9" s="318"/>
      <c r="R9" s="318"/>
      <c r="S9" s="318"/>
      <c r="T9" s="318"/>
      <c r="U9" s="318"/>
      <c r="V9" s="318"/>
      <c r="W9" s="318" t="s">
        <v>65</v>
      </c>
      <c r="X9" s="318"/>
      <c r="Y9" s="318"/>
      <c r="Z9" s="318"/>
      <c r="AA9" s="318"/>
      <c r="AB9" s="318"/>
      <c r="AC9" s="318"/>
      <c r="AD9" s="318"/>
      <c r="AE9" s="318"/>
    </row>
    <row r="10" spans="1:33" ht="22.5" customHeight="1" x14ac:dyDescent="0.15">
      <c r="A10" s="318"/>
      <c r="B10" s="29" t="s">
        <v>87</v>
      </c>
      <c r="C10" s="30" t="s">
        <v>861</v>
      </c>
      <c r="D10" s="116" t="s">
        <v>114</v>
      </c>
      <c r="E10" s="117" t="e">
        <f>25*R2</f>
        <v>#VALUE!</v>
      </c>
      <c r="F10" s="118" t="s">
        <v>862</v>
      </c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</row>
    <row r="11" spans="1:33" ht="22.5" customHeight="1" x14ac:dyDescent="0.15">
      <c r="A11" s="11">
        <v>3</v>
      </c>
      <c r="B11" s="12" t="s">
        <v>87</v>
      </c>
      <c r="C11" s="22" t="s">
        <v>123</v>
      </c>
      <c r="D11" s="338"/>
      <c r="E11" s="338"/>
      <c r="F11" s="334"/>
      <c r="G11" s="11" t="s">
        <v>89</v>
      </c>
      <c r="H11" s="11" t="s">
        <v>150</v>
      </c>
      <c r="I11" s="82" t="s">
        <v>656</v>
      </c>
      <c r="J11" s="11"/>
      <c r="K11" s="11"/>
      <c r="L11" s="11"/>
      <c r="M11" s="11"/>
      <c r="N11" s="11"/>
      <c r="O11" s="11"/>
      <c r="P11" s="82" t="s">
        <v>65</v>
      </c>
      <c r="Q11" s="11"/>
      <c r="R11" s="11"/>
      <c r="S11" s="11"/>
      <c r="T11" s="11"/>
      <c r="U11" s="11"/>
      <c r="V11" s="11"/>
      <c r="W11" s="82" t="s">
        <v>65</v>
      </c>
      <c r="X11" s="11"/>
      <c r="Y11" s="11"/>
      <c r="Z11" s="11"/>
      <c r="AA11" s="11"/>
      <c r="AB11" s="11"/>
      <c r="AC11" s="11"/>
      <c r="AD11" s="11"/>
      <c r="AE11" s="11"/>
    </row>
    <row r="12" spans="1:33" ht="22.5" customHeight="1" x14ac:dyDescent="0.15">
      <c r="A12" s="318">
        <v>4</v>
      </c>
      <c r="B12" s="81" t="s">
        <v>518</v>
      </c>
      <c r="C12" s="26" t="s">
        <v>657</v>
      </c>
      <c r="D12" s="46" t="s">
        <v>658</v>
      </c>
      <c r="E12" s="47" t="e">
        <f>1000*R2</f>
        <v>#VALUE!</v>
      </c>
      <c r="F12" s="48" t="s">
        <v>116</v>
      </c>
      <c r="G12" s="318" t="s">
        <v>89</v>
      </c>
      <c r="H12" s="318" t="s">
        <v>109</v>
      </c>
      <c r="I12" s="318" t="s">
        <v>65</v>
      </c>
      <c r="J12" s="318"/>
      <c r="K12" s="318"/>
      <c r="L12" s="318"/>
      <c r="M12" s="318"/>
      <c r="N12" s="318"/>
      <c r="O12" s="318"/>
      <c r="P12" s="318" t="s">
        <v>65</v>
      </c>
      <c r="Q12" s="318"/>
      <c r="R12" s="318"/>
      <c r="S12" s="318"/>
      <c r="T12" s="318"/>
      <c r="U12" s="318"/>
      <c r="V12" s="318"/>
      <c r="W12" s="318" t="s">
        <v>65</v>
      </c>
      <c r="X12" s="318"/>
      <c r="Y12" s="318"/>
      <c r="Z12" s="318"/>
      <c r="AA12" s="318"/>
      <c r="AB12" s="318"/>
      <c r="AC12" s="318"/>
      <c r="AD12" s="318"/>
      <c r="AE12" s="318"/>
    </row>
    <row r="13" spans="1:33" ht="22.5" customHeight="1" x14ac:dyDescent="0.15">
      <c r="A13" s="318"/>
      <c r="B13" s="29" t="s">
        <v>87</v>
      </c>
      <c r="C13" s="30" t="s">
        <v>200</v>
      </c>
      <c r="D13" s="31"/>
      <c r="E13" s="31"/>
      <c r="F13" s="32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</row>
    <row r="14" spans="1:33" ht="22.5" customHeight="1" x14ac:dyDescent="0.15">
      <c r="A14" s="11">
        <v>5</v>
      </c>
      <c r="B14" s="12" t="s">
        <v>87</v>
      </c>
      <c r="C14" s="22" t="s">
        <v>123</v>
      </c>
      <c r="D14" s="338"/>
      <c r="E14" s="338"/>
      <c r="F14" s="334"/>
      <c r="G14" s="11" t="s">
        <v>659</v>
      </c>
      <c r="H14" s="11" t="s">
        <v>150</v>
      </c>
      <c r="I14" s="82" t="s">
        <v>65</v>
      </c>
      <c r="J14" s="11"/>
      <c r="K14" s="11"/>
      <c r="L14" s="11"/>
      <c r="M14" s="11"/>
      <c r="N14" s="11"/>
      <c r="O14" s="11"/>
      <c r="P14" s="82" t="s">
        <v>65</v>
      </c>
      <c r="Q14" s="11"/>
      <c r="R14" s="11"/>
      <c r="S14" s="11"/>
      <c r="T14" s="11"/>
      <c r="U14" s="11"/>
      <c r="V14" s="11"/>
      <c r="W14" s="82" t="s">
        <v>650</v>
      </c>
      <c r="X14" s="11"/>
      <c r="Y14" s="11"/>
      <c r="Z14" s="11"/>
      <c r="AA14" s="11"/>
      <c r="AB14" s="11"/>
      <c r="AC14" s="11"/>
      <c r="AD14" s="11"/>
      <c r="AE14" s="11"/>
    </row>
    <row r="15" spans="1:33" x14ac:dyDescent="0.15">
      <c r="A15" s="78" t="s">
        <v>660</v>
      </c>
      <c r="B15" s="78"/>
      <c r="C15" s="78"/>
      <c r="D15"/>
      <c r="E15"/>
      <c r="F15"/>
      <c r="G15" s="78"/>
      <c r="H15" s="78"/>
    </row>
    <row r="16" spans="1:33" x14ac:dyDescent="0.15">
      <c r="A16" s="4" t="s">
        <v>661</v>
      </c>
      <c r="D16"/>
      <c r="E16"/>
      <c r="F16"/>
    </row>
    <row r="17" spans="1:8" x14ac:dyDescent="0.15">
      <c r="A17" s="397"/>
      <c r="B17" s="397"/>
      <c r="C17" s="397"/>
      <c r="D17" s="397"/>
      <c r="E17" s="397"/>
      <c r="F17" s="397"/>
      <c r="G17" s="397"/>
      <c r="H17" s="397"/>
    </row>
    <row r="18" spans="1:8" x14ac:dyDescent="0.15">
      <c r="D18"/>
      <c r="E18"/>
      <c r="F18"/>
    </row>
    <row r="19" spans="1:8" x14ac:dyDescent="0.15">
      <c r="D19"/>
      <c r="E19"/>
      <c r="F19"/>
    </row>
    <row r="20" spans="1:8" x14ac:dyDescent="0.15">
      <c r="D20"/>
      <c r="E20"/>
      <c r="F20"/>
    </row>
    <row r="21" spans="1:8" x14ac:dyDescent="0.15">
      <c r="D21"/>
      <c r="E21"/>
      <c r="F21"/>
    </row>
    <row r="22" spans="1:8" x14ac:dyDescent="0.15">
      <c r="D22"/>
      <c r="E22"/>
      <c r="F22"/>
    </row>
    <row r="23" spans="1:8" x14ac:dyDescent="0.15">
      <c r="D23"/>
      <c r="E23"/>
      <c r="F23"/>
    </row>
    <row r="24" spans="1:8" x14ac:dyDescent="0.15">
      <c r="D24" s="325"/>
      <c r="E24" s="325"/>
      <c r="F24" s="325"/>
    </row>
    <row r="33" spans="4:6" x14ac:dyDescent="0.15">
      <c r="D33" s="5"/>
      <c r="E33" s="5"/>
      <c r="F33" s="5"/>
    </row>
    <row r="34" spans="4:6" x14ac:dyDescent="0.15">
      <c r="D34" s="5"/>
      <c r="E34" s="5"/>
      <c r="F34" s="5"/>
    </row>
  </sheetData>
  <mergeCells count="101"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  <mergeCell ref="N7:N8"/>
    <mergeCell ref="O7:O8"/>
    <mergeCell ref="P7:P8"/>
    <mergeCell ref="Q7:Q8"/>
    <mergeCell ref="R7:R8"/>
    <mergeCell ref="S7:S8"/>
    <mergeCell ref="A7:A8"/>
    <mergeCell ref="D7:F7"/>
    <mergeCell ref="G7:G8"/>
    <mergeCell ref="H7:H8"/>
    <mergeCell ref="D8:F8"/>
    <mergeCell ref="D4:F4"/>
    <mergeCell ref="G4:H4"/>
    <mergeCell ref="G5:H5"/>
    <mergeCell ref="D6:F6"/>
    <mergeCell ref="I7:I8"/>
    <mergeCell ref="J7:J8"/>
    <mergeCell ref="K7:K8"/>
    <mergeCell ref="L7:L8"/>
    <mergeCell ref="M7:M8"/>
    <mergeCell ref="O9:O10"/>
    <mergeCell ref="P9:P10"/>
    <mergeCell ref="T7:T8"/>
    <mergeCell ref="U7:U8"/>
    <mergeCell ref="V7:V8"/>
    <mergeCell ref="W7:W8"/>
    <mergeCell ref="AE7:AE8"/>
    <mergeCell ref="AA7:AA8"/>
    <mergeCell ref="AB7:AB8"/>
    <mergeCell ref="AC7:AC8"/>
    <mergeCell ref="AD7:AD8"/>
    <mergeCell ref="Y7:Y8"/>
    <mergeCell ref="Z7:Z8"/>
    <mergeCell ref="X7:X8"/>
    <mergeCell ref="A9:A10"/>
    <mergeCell ref="G9:G10"/>
    <mergeCell ref="H9:H10"/>
    <mergeCell ref="I9:I10"/>
    <mergeCell ref="J9:J10"/>
    <mergeCell ref="K9:K10"/>
    <mergeCell ref="L9:L10"/>
    <mergeCell ref="M9:M10"/>
    <mergeCell ref="N9:N10"/>
    <mergeCell ref="A17:H17"/>
    <mergeCell ref="D24:F24"/>
    <mergeCell ref="Y12:Y13"/>
    <mergeCell ref="Z12:Z13"/>
    <mergeCell ref="S12:S13"/>
    <mergeCell ref="T12:T13"/>
    <mergeCell ref="U12:U13"/>
    <mergeCell ref="V12:V13"/>
    <mergeCell ref="W12:W13"/>
    <mergeCell ref="X12:X13"/>
    <mergeCell ref="N12:N13"/>
    <mergeCell ref="O12:O13"/>
    <mergeCell ref="P12:P13"/>
    <mergeCell ref="Q12:Q13"/>
    <mergeCell ref="M12:M13"/>
    <mergeCell ref="A12:A13"/>
    <mergeCell ref="G12:G13"/>
    <mergeCell ref="H12:H13"/>
    <mergeCell ref="I12:I13"/>
    <mergeCell ref="J12:J13"/>
    <mergeCell ref="K12:K13"/>
    <mergeCell ref="L12:L13"/>
    <mergeCell ref="AE12:AE13"/>
    <mergeCell ref="AA12:AA13"/>
    <mergeCell ref="AB12:AB13"/>
    <mergeCell ref="AC12:AC13"/>
    <mergeCell ref="AD12:AD13"/>
    <mergeCell ref="R12:R13"/>
    <mergeCell ref="AD9:AD10"/>
    <mergeCell ref="V1:W1"/>
    <mergeCell ref="D14:F14"/>
    <mergeCell ref="AE9:AE10"/>
    <mergeCell ref="D11:F11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Q9:Q10"/>
  </mergeCells>
  <phoneticPr fontId="1"/>
  <hyperlinks>
    <hyperlink ref="V1" location="目次!A1" display="戻る" xr:uid="{00000000-0004-0000-3300-000000000000}"/>
  </hyperlinks>
  <pageMargins left="0.7" right="0.7" top="0.75" bottom="0.75" header="0.3" footer="0.3"/>
  <pageSetup paperSize="9" scale="71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AI23"/>
  <sheetViews>
    <sheetView showGridLines="0" zoomScale="85" zoomScaleNormal="85" workbookViewId="0">
      <selection activeCell="Y1" sqref="Y1"/>
    </sheetView>
  </sheetViews>
  <sheetFormatPr defaultRowHeight="13.5" x14ac:dyDescent="0.15"/>
  <cols>
    <col min="1" max="1" width="7.125" bestFit="1" customWidth="1"/>
    <col min="2" max="2" width="16.2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46</v>
      </c>
      <c r="Y1" s="182" t="s">
        <v>693</v>
      </c>
    </row>
    <row r="2" spans="1:35" ht="22.5" customHeight="1" x14ac:dyDescent="0.15">
      <c r="A2" s="292" t="s">
        <v>700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701</v>
      </c>
      <c r="M2" s="285" t="s">
        <v>51</v>
      </c>
      <c r="N2" s="285"/>
      <c r="O2" s="286" t="s">
        <v>43</v>
      </c>
      <c r="P2" s="287"/>
      <c r="Q2" s="2" t="s">
        <v>52</v>
      </c>
      <c r="R2" s="294" t="s">
        <v>54</v>
      </c>
      <c r="S2" s="295"/>
      <c r="T2" s="296" t="e">
        <f>T1^0.444*O2^0.663*0.008883</f>
        <v>#VALUE!</v>
      </c>
      <c r="U2" s="297"/>
      <c r="V2" s="2" t="s">
        <v>55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9" t="s">
        <v>68</v>
      </c>
      <c r="C5" s="10" t="s">
        <v>69</v>
      </c>
      <c r="D5" s="300"/>
      <c r="E5" s="300"/>
      <c r="F5" s="300"/>
      <c r="G5" s="218"/>
      <c r="H5" s="219"/>
      <c r="I5" s="302" t="s">
        <v>70</v>
      </c>
      <c r="J5" s="302"/>
      <c r="K5" s="11" t="s">
        <v>65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85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5" ht="22.5" customHeight="1" x14ac:dyDescent="0.15">
      <c r="A6" s="6"/>
      <c r="B6" s="9" t="s">
        <v>71</v>
      </c>
      <c r="C6" s="10" t="s">
        <v>69</v>
      </c>
      <c r="D6" s="300"/>
      <c r="E6" s="300"/>
      <c r="F6" s="300"/>
      <c r="G6" s="218"/>
      <c r="H6" s="219"/>
      <c r="I6" s="302" t="s">
        <v>73</v>
      </c>
      <c r="J6" s="302"/>
      <c r="K6" s="11"/>
      <c r="L6" s="11" t="s">
        <v>65</v>
      </c>
      <c r="M6" s="11" t="s">
        <v>65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85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5" ht="22.5" customHeight="1" x14ac:dyDescent="0.15">
      <c r="A7" s="6"/>
      <c r="B7" s="12" t="s">
        <v>76</v>
      </c>
      <c r="C7" s="13" t="s">
        <v>78</v>
      </c>
      <c r="D7" s="14"/>
      <c r="E7" s="15"/>
      <c r="F7" s="15"/>
      <c r="G7" s="15"/>
      <c r="H7" s="16"/>
      <c r="I7" s="302" t="s">
        <v>79</v>
      </c>
      <c r="J7" s="302"/>
      <c r="K7" s="12"/>
      <c r="L7" s="11" t="s">
        <v>65</v>
      </c>
      <c r="M7" s="11" t="s">
        <v>65</v>
      </c>
      <c r="N7" s="11" t="s">
        <v>65</v>
      </c>
      <c r="O7" s="11" t="s">
        <v>81</v>
      </c>
      <c r="P7" s="9" t="s">
        <v>82</v>
      </c>
      <c r="Q7" s="11"/>
      <c r="R7" s="12"/>
      <c r="S7" s="11"/>
      <c r="T7" s="11"/>
      <c r="U7" s="11"/>
      <c r="V7" s="11"/>
      <c r="W7" s="9"/>
      <c r="X7" s="9"/>
      <c r="Y7" s="186"/>
      <c r="Z7" s="78"/>
      <c r="AA7" s="78"/>
      <c r="AB7" s="78"/>
      <c r="AC7" s="78"/>
      <c r="AD7" s="4"/>
      <c r="AE7" s="4"/>
      <c r="AF7" s="4"/>
      <c r="AG7" s="4"/>
      <c r="AH7" s="4"/>
    </row>
    <row r="8" spans="1:35" ht="22.5" customHeight="1" x14ac:dyDescent="0.15">
      <c r="A8" s="7" t="s">
        <v>83</v>
      </c>
      <c r="B8" s="7" t="s">
        <v>57</v>
      </c>
      <c r="C8" s="8" t="s">
        <v>58</v>
      </c>
      <c r="D8" s="96"/>
      <c r="E8" s="97"/>
      <c r="F8" s="97"/>
      <c r="G8" s="97"/>
      <c r="H8" s="217"/>
      <c r="I8" s="7" t="s">
        <v>84</v>
      </c>
      <c r="J8" s="7" t="s">
        <v>85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7">
        <v>6</v>
      </c>
      <c r="Q8" s="7">
        <v>7</v>
      </c>
      <c r="R8" s="7">
        <v>8</v>
      </c>
      <c r="S8" s="7">
        <v>9</v>
      </c>
      <c r="T8" s="7">
        <v>10</v>
      </c>
      <c r="U8" s="7">
        <v>11</v>
      </c>
      <c r="V8" s="7">
        <v>12</v>
      </c>
      <c r="W8" s="7">
        <v>13</v>
      </c>
      <c r="X8" s="7">
        <v>14</v>
      </c>
    </row>
    <row r="9" spans="1:35" ht="22.5" customHeight="1" x14ac:dyDescent="0.15">
      <c r="A9" s="11">
        <v>1</v>
      </c>
      <c r="B9" s="9" t="s">
        <v>87</v>
      </c>
      <c r="C9" s="22" t="s">
        <v>123</v>
      </c>
      <c r="D9" s="14"/>
      <c r="E9" s="15"/>
      <c r="F9" s="15"/>
      <c r="G9" s="15"/>
      <c r="H9" s="16"/>
      <c r="I9" s="11" t="s">
        <v>89</v>
      </c>
      <c r="J9" s="11" t="s">
        <v>276</v>
      </c>
      <c r="K9" s="11" t="s">
        <v>65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35" ht="22.5" customHeight="1" x14ac:dyDescent="0.15">
      <c r="A10" s="318">
        <v>2</v>
      </c>
      <c r="B10" s="45" t="s">
        <v>105</v>
      </c>
      <c r="C10" s="26" t="s">
        <v>107</v>
      </c>
      <c r="D10" s="27"/>
      <c r="E10" s="98"/>
      <c r="F10" s="98"/>
      <c r="G10" s="98"/>
      <c r="H10" s="99"/>
      <c r="I10" s="318" t="s">
        <v>89</v>
      </c>
      <c r="J10" s="318" t="s">
        <v>109</v>
      </c>
      <c r="K10" s="318" t="s">
        <v>65</v>
      </c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</row>
    <row r="11" spans="1:35" ht="22.5" customHeight="1" x14ac:dyDescent="0.15">
      <c r="A11" s="318"/>
      <c r="B11" s="49" t="s">
        <v>76</v>
      </c>
      <c r="C11" s="30" t="s">
        <v>111</v>
      </c>
      <c r="D11" s="50"/>
      <c r="E11" s="51"/>
      <c r="F11" s="51"/>
      <c r="G11" s="51"/>
      <c r="H11" s="100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35" ht="22.5" customHeight="1" x14ac:dyDescent="0.15">
      <c r="A12" s="425">
        <v>3</v>
      </c>
      <c r="B12" s="187" t="s">
        <v>644</v>
      </c>
      <c r="C12" s="206" t="s">
        <v>285</v>
      </c>
      <c r="D12" s="188" t="s">
        <v>114</v>
      </c>
      <c r="E12" s="189" t="e">
        <f>85*T2</f>
        <v>#VALUE!</v>
      </c>
      <c r="F12" s="231" t="s">
        <v>116</v>
      </c>
      <c r="G12" s="231"/>
      <c r="H12" s="190"/>
      <c r="I12" s="424" t="s">
        <v>89</v>
      </c>
      <c r="J12" s="425" t="s">
        <v>119</v>
      </c>
      <c r="K12" s="424" t="s">
        <v>65</v>
      </c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</row>
    <row r="13" spans="1:35" ht="22.5" customHeight="1" x14ac:dyDescent="0.15">
      <c r="A13" s="426"/>
      <c r="B13" s="191" t="s">
        <v>147</v>
      </c>
      <c r="C13" s="207" t="s">
        <v>120</v>
      </c>
      <c r="D13" s="192"/>
      <c r="E13" s="193"/>
      <c r="F13" s="232"/>
      <c r="G13" s="232"/>
      <c r="H13" s="194"/>
      <c r="I13" s="424"/>
      <c r="J13" s="426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</row>
    <row r="14" spans="1:35" ht="22.5" customHeight="1" x14ac:dyDescent="0.15">
      <c r="A14" s="318">
        <v>4</v>
      </c>
      <c r="B14" s="45" t="s">
        <v>281</v>
      </c>
      <c r="C14" s="26" t="s">
        <v>359</v>
      </c>
      <c r="D14" s="46" t="s">
        <v>114</v>
      </c>
      <c r="E14" s="47" t="e">
        <f>200*T2</f>
        <v>#VALUE!</v>
      </c>
      <c r="F14" s="222" t="s">
        <v>116</v>
      </c>
      <c r="G14" s="222"/>
      <c r="H14" s="48"/>
      <c r="I14" s="318" t="s">
        <v>89</v>
      </c>
      <c r="J14" s="318" t="s">
        <v>119</v>
      </c>
      <c r="K14" s="318" t="s">
        <v>65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120</v>
      </c>
      <c r="D15" s="50"/>
      <c r="E15" s="51"/>
      <c r="F15" s="223"/>
      <c r="G15" s="223"/>
      <c r="H15" s="52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18"/>
      <c r="B16" s="45" t="s">
        <v>164</v>
      </c>
      <c r="C16" s="26" t="s">
        <v>702</v>
      </c>
      <c r="D16" s="46" t="s">
        <v>114</v>
      </c>
      <c r="E16" s="47" t="e">
        <f>180*T2</f>
        <v>#VALUE!</v>
      </c>
      <c r="F16" s="222" t="s">
        <v>116</v>
      </c>
      <c r="G16" s="222"/>
      <c r="H16" s="48"/>
      <c r="I16" s="318" t="s">
        <v>288</v>
      </c>
      <c r="J16" s="109" t="s">
        <v>168</v>
      </c>
      <c r="K16" s="318" t="s">
        <v>65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22.5" customHeight="1" x14ac:dyDescent="0.15">
      <c r="A17" s="318"/>
      <c r="B17" s="49" t="s">
        <v>147</v>
      </c>
      <c r="C17" s="30" t="s">
        <v>120</v>
      </c>
      <c r="D17" s="50"/>
      <c r="E17" s="51"/>
      <c r="F17" s="223"/>
      <c r="G17" s="223"/>
      <c r="H17" s="52"/>
      <c r="I17" s="318"/>
      <c r="J17" s="110" t="s">
        <v>863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22.5" customHeight="1" x14ac:dyDescent="0.15">
      <c r="A18" s="424">
        <v>5</v>
      </c>
      <c r="B18" s="187" t="s">
        <v>289</v>
      </c>
      <c r="C18" s="206" t="s">
        <v>290</v>
      </c>
      <c r="D18" s="188" t="s">
        <v>114</v>
      </c>
      <c r="E18" s="189" t="e">
        <f>400*T2</f>
        <v>#VALUE!</v>
      </c>
      <c r="F18" s="231" t="s">
        <v>116</v>
      </c>
      <c r="G18" s="231"/>
      <c r="H18" s="190"/>
      <c r="I18" s="424" t="s">
        <v>89</v>
      </c>
      <c r="J18" s="424" t="s">
        <v>276</v>
      </c>
      <c r="K18" s="424" t="s">
        <v>65</v>
      </c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</row>
    <row r="19" spans="1:24" ht="22.5" customHeight="1" x14ac:dyDescent="0.15">
      <c r="A19" s="424"/>
      <c r="B19" s="191" t="s">
        <v>87</v>
      </c>
      <c r="C19" s="207" t="s">
        <v>123</v>
      </c>
      <c r="D19" s="192"/>
      <c r="E19" s="193"/>
      <c r="F19" s="232"/>
      <c r="G19" s="232"/>
      <c r="H19" s="19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</row>
    <row r="20" spans="1:24" ht="22.5" customHeight="1" x14ac:dyDescent="0.15">
      <c r="A20" s="318">
        <v>6</v>
      </c>
      <c r="B20" s="45" t="s">
        <v>289</v>
      </c>
      <c r="C20" s="26" t="s">
        <v>368</v>
      </c>
      <c r="D20" s="46" t="s">
        <v>114</v>
      </c>
      <c r="E20" s="47" t="e">
        <f>2400*T2</f>
        <v>#VALUE!</v>
      </c>
      <c r="F20" s="228" t="s">
        <v>792</v>
      </c>
      <c r="G20" s="234" t="s">
        <v>791</v>
      </c>
      <c r="H20" s="229" t="s">
        <v>793</v>
      </c>
      <c r="I20" s="318" t="s">
        <v>89</v>
      </c>
      <c r="J20" s="318" t="s">
        <v>369</v>
      </c>
      <c r="K20" s="318" t="s">
        <v>65</v>
      </c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4" ht="22.5" customHeight="1" x14ac:dyDescent="0.15">
      <c r="A21" s="318"/>
      <c r="B21" s="49" t="s">
        <v>87</v>
      </c>
      <c r="C21" s="30" t="s">
        <v>299</v>
      </c>
      <c r="D21" s="116" t="s">
        <v>789</v>
      </c>
      <c r="E21" s="116" t="e">
        <f>230-G20/50</f>
        <v>#VALUE!</v>
      </c>
      <c r="F21" s="230" t="s">
        <v>790</v>
      </c>
      <c r="G21" s="51"/>
      <c r="H21" s="100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</row>
    <row r="22" spans="1:24" ht="22.5" customHeight="1" x14ac:dyDescent="0.15">
      <c r="A22" s="195">
        <v>7</v>
      </c>
      <c r="B22" s="196" t="s">
        <v>87</v>
      </c>
      <c r="C22" s="208" t="s">
        <v>123</v>
      </c>
      <c r="D22" s="197"/>
      <c r="E22" s="198"/>
      <c r="F22" s="198"/>
      <c r="G22" s="198"/>
      <c r="H22" s="199"/>
      <c r="I22" s="195" t="s">
        <v>89</v>
      </c>
      <c r="J22" s="195" t="s">
        <v>276</v>
      </c>
      <c r="K22" s="200"/>
      <c r="L22" s="200"/>
      <c r="M22" s="195" t="s">
        <v>65</v>
      </c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</row>
    <row r="23" spans="1:24" x14ac:dyDescent="0.15">
      <c r="D23"/>
      <c r="E23"/>
      <c r="F23"/>
      <c r="G23"/>
      <c r="H23"/>
    </row>
  </sheetData>
  <mergeCells count="119">
    <mergeCell ref="V16:V17"/>
    <mergeCell ref="V12:V13"/>
    <mergeCell ref="W12:W13"/>
    <mergeCell ref="X12:X13"/>
    <mergeCell ref="A12:A13"/>
    <mergeCell ref="J12:J13"/>
    <mergeCell ref="P12:P13"/>
    <mergeCell ref="Q12:Q13"/>
    <mergeCell ref="R12:R13"/>
    <mergeCell ref="S12:S13"/>
    <mergeCell ref="T12:T13"/>
    <mergeCell ref="U12:U13"/>
    <mergeCell ref="I12:I13"/>
    <mergeCell ref="K12:K13"/>
    <mergeCell ref="L12:L13"/>
    <mergeCell ref="M12:M13"/>
    <mergeCell ref="N12:N13"/>
    <mergeCell ref="O12:O13"/>
    <mergeCell ref="O16:O17"/>
    <mergeCell ref="Q14:Q15"/>
    <mergeCell ref="R14:R15"/>
    <mergeCell ref="W16:W17"/>
    <mergeCell ref="X16:X17"/>
    <mergeCell ref="Q16:Q17"/>
    <mergeCell ref="Q18:Q19"/>
    <mergeCell ref="T20:T21"/>
    <mergeCell ref="U20:U21"/>
    <mergeCell ref="V20:V21"/>
    <mergeCell ref="W20:W21"/>
    <mergeCell ref="X20:X21"/>
    <mergeCell ref="D5:F5"/>
    <mergeCell ref="I5:J5"/>
    <mergeCell ref="D6:F6"/>
    <mergeCell ref="I6:J6"/>
    <mergeCell ref="I7:J7"/>
    <mergeCell ref="N20:N21"/>
    <mergeCell ref="O20:O21"/>
    <mergeCell ref="P20:P21"/>
    <mergeCell ref="Q20:Q21"/>
    <mergeCell ref="R20:R21"/>
    <mergeCell ref="S20:S21"/>
    <mergeCell ref="U18:U19"/>
    <mergeCell ref="V18:V19"/>
    <mergeCell ref="W18:W19"/>
    <mergeCell ref="X18:X19"/>
    <mergeCell ref="R18:R19"/>
    <mergeCell ref="S18:S19"/>
    <mergeCell ref="T18:T19"/>
    <mergeCell ref="A20:A21"/>
    <mergeCell ref="I20:I21"/>
    <mergeCell ref="J20:J21"/>
    <mergeCell ref="K20:K21"/>
    <mergeCell ref="L20:L21"/>
    <mergeCell ref="M20:M21"/>
    <mergeCell ref="O18:O19"/>
    <mergeCell ref="P18:P19"/>
    <mergeCell ref="O14:O15"/>
    <mergeCell ref="P14:P15"/>
    <mergeCell ref="A18:A19"/>
    <mergeCell ref="I18:I19"/>
    <mergeCell ref="J18:J19"/>
    <mergeCell ref="K18:K19"/>
    <mergeCell ref="L18:L19"/>
    <mergeCell ref="M18:M19"/>
    <mergeCell ref="N18:N19"/>
    <mergeCell ref="P16:P17"/>
    <mergeCell ref="R16:R17"/>
    <mergeCell ref="S16:S17"/>
    <mergeCell ref="T16:T17"/>
    <mergeCell ref="U16:U17"/>
    <mergeCell ref="I16:I17"/>
    <mergeCell ref="K16:K17"/>
    <mergeCell ref="L16:L17"/>
    <mergeCell ref="M16:M17"/>
    <mergeCell ref="N16:N17"/>
    <mergeCell ref="T10:T11"/>
    <mergeCell ref="U10:U11"/>
    <mergeCell ref="V10:V11"/>
    <mergeCell ref="W10:W11"/>
    <mergeCell ref="X10:X11"/>
    <mergeCell ref="A14:A17"/>
    <mergeCell ref="I14:I15"/>
    <mergeCell ref="J14:J15"/>
    <mergeCell ref="K14:K15"/>
    <mergeCell ref="L14:L15"/>
    <mergeCell ref="N10:N11"/>
    <mergeCell ref="O10:O11"/>
    <mergeCell ref="P10:P11"/>
    <mergeCell ref="Q10:Q11"/>
    <mergeCell ref="R10:R11"/>
    <mergeCell ref="S10:S11"/>
    <mergeCell ref="S14:S15"/>
    <mergeCell ref="T14:T15"/>
    <mergeCell ref="U14:U15"/>
    <mergeCell ref="V14:V15"/>
    <mergeCell ref="W14:W15"/>
    <mergeCell ref="X14:X15"/>
    <mergeCell ref="M14:M15"/>
    <mergeCell ref="N14:N15"/>
    <mergeCell ref="D4:F4"/>
    <mergeCell ref="I4:J4"/>
    <mergeCell ref="A10:A11"/>
    <mergeCell ref="I10:I11"/>
    <mergeCell ref="J10:J11"/>
    <mergeCell ref="K10:K11"/>
    <mergeCell ref="L10:L11"/>
    <mergeCell ref="M10:M11"/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</mergeCells>
  <phoneticPr fontId="1"/>
  <hyperlinks>
    <hyperlink ref="Y1" location="目次!A1" display="戻る" xr:uid="{00000000-0004-0000-3400-000000000000}"/>
  </hyperlinks>
  <pageMargins left="0.7" right="0.7" top="0.75" bottom="0.75" header="0.3" footer="0.3"/>
  <pageSetup paperSize="9" scale="9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AI23"/>
  <sheetViews>
    <sheetView showGridLines="0" topLeftCell="F8" zoomScale="85" zoomScaleNormal="85" workbookViewId="0">
      <selection activeCell="E23" sqref="E23"/>
    </sheetView>
  </sheetViews>
  <sheetFormatPr defaultRowHeight="13.5" x14ac:dyDescent="0.15"/>
  <cols>
    <col min="1" max="1" width="7.125" bestFit="1" customWidth="1"/>
    <col min="2" max="2" width="16.2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8.75" style="4" customWidth="1"/>
    <col min="8" max="8" width="4.5" style="4" bestFit="1" customWidth="1"/>
    <col min="10" max="10" width="21.75" customWidth="1"/>
    <col min="11" max="24" width="4.375" customWidth="1"/>
  </cols>
  <sheetData>
    <row r="1" spans="1:35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 t="s">
        <v>43</v>
      </c>
      <c r="P1" s="287"/>
      <c r="Q1" s="2" t="s">
        <v>44</v>
      </c>
      <c r="R1" s="285" t="s">
        <v>45</v>
      </c>
      <c r="S1" s="285"/>
      <c r="T1" s="286" t="s">
        <v>43</v>
      </c>
      <c r="U1" s="287"/>
      <c r="V1" s="2" t="s">
        <v>46</v>
      </c>
      <c r="Y1" s="182" t="s">
        <v>693</v>
      </c>
    </row>
    <row r="2" spans="1:35" ht="22.5" customHeight="1" x14ac:dyDescent="0.15">
      <c r="A2" s="292" t="s">
        <v>700</v>
      </c>
      <c r="B2" s="292"/>
      <c r="C2" s="292" t="s">
        <v>268</v>
      </c>
      <c r="D2" s="292"/>
      <c r="E2" s="292"/>
      <c r="F2" s="292"/>
      <c r="G2" s="293"/>
      <c r="H2" s="293"/>
      <c r="I2" s="293"/>
      <c r="J2" s="60" t="s">
        <v>701</v>
      </c>
      <c r="M2" s="285" t="s">
        <v>51</v>
      </c>
      <c r="N2" s="285"/>
      <c r="O2" s="286" t="s">
        <v>43</v>
      </c>
      <c r="P2" s="287"/>
      <c r="Q2" s="2" t="s">
        <v>52</v>
      </c>
      <c r="R2" s="294" t="s">
        <v>54</v>
      </c>
      <c r="S2" s="295"/>
      <c r="T2" s="296" t="e">
        <f>T1^0.444*O2^0.663*0.008883</f>
        <v>#VALUE!</v>
      </c>
      <c r="U2" s="297"/>
      <c r="V2" s="2" t="s">
        <v>55</v>
      </c>
      <c r="AI2" s="182"/>
    </row>
    <row r="3" spans="1:35" ht="22.5" customHeight="1" x14ac:dyDescent="0.15"/>
    <row r="4" spans="1:35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8"/>
      <c r="G4" s="97"/>
      <c r="H4" s="217"/>
      <c r="I4" s="285" t="s">
        <v>60</v>
      </c>
      <c r="J4" s="285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7">
        <v>11</v>
      </c>
      <c r="V4" s="7">
        <v>12</v>
      </c>
      <c r="W4" s="7">
        <v>13</v>
      </c>
      <c r="X4" s="7">
        <v>14</v>
      </c>
    </row>
    <row r="5" spans="1:35" ht="22.5" customHeight="1" x14ac:dyDescent="0.15">
      <c r="A5" s="6"/>
      <c r="B5" s="9" t="s">
        <v>68</v>
      </c>
      <c r="C5" s="10" t="s">
        <v>69</v>
      </c>
      <c r="D5" s="300"/>
      <c r="E5" s="300"/>
      <c r="F5" s="300"/>
      <c r="G5" s="218"/>
      <c r="H5" s="219"/>
      <c r="I5" s="302" t="s">
        <v>70</v>
      </c>
      <c r="J5" s="302"/>
      <c r="K5" s="11" t="s">
        <v>65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85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5" ht="22.5" customHeight="1" x14ac:dyDescent="0.15">
      <c r="A6" s="6"/>
      <c r="B6" s="9" t="s">
        <v>71</v>
      </c>
      <c r="C6" s="10" t="s">
        <v>69</v>
      </c>
      <c r="D6" s="300"/>
      <c r="E6" s="300"/>
      <c r="F6" s="300"/>
      <c r="G6" s="218"/>
      <c r="H6" s="219"/>
      <c r="I6" s="302" t="s">
        <v>73</v>
      </c>
      <c r="J6" s="302"/>
      <c r="K6" s="11"/>
      <c r="L6" s="11" t="s">
        <v>65</v>
      </c>
      <c r="M6" s="11" t="s">
        <v>65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85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5" ht="22.5" customHeight="1" x14ac:dyDescent="0.15">
      <c r="A7" s="6"/>
      <c r="B7" s="12" t="s">
        <v>76</v>
      </c>
      <c r="C7" s="13" t="s">
        <v>78</v>
      </c>
      <c r="D7" s="14"/>
      <c r="E7" s="15"/>
      <c r="F7" s="15"/>
      <c r="G7" s="15"/>
      <c r="H7" s="16"/>
      <c r="I7" s="302" t="s">
        <v>79</v>
      </c>
      <c r="J7" s="302"/>
      <c r="K7" s="12"/>
      <c r="L7" s="11" t="s">
        <v>65</v>
      </c>
      <c r="M7" s="11" t="s">
        <v>65</v>
      </c>
      <c r="N7" s="11" t="s">
        <v>65</v>
      </c>
      <c r="O7" s="11" t="s">
        <v>81</v>
      </c>
      <c r="P7" s="9" t="s">
        <v>82</v>
      </c>
      <c r="Q7" s="11"/>
      <c r="R7" s="12"/>
      <c r="S7" s="11"/>
      <c r="T7" s="11"/>
      <c r="U7" s="11"/>
      <c r="V7" s="11"/>
      <c r="W7" s="9"/>
      <c r="X7" s="9"/>
      <c r="Y7" s="186"/>
      <c r="Z7" s="78"/>
      <c r="AA7" s="78"/>
      <c r="AB7" s="78"/>
      <c r="AC7" s="78"/>
      <c r="AD7" s="4"/>
      <c r="AE7" s="4"/>
      <c r="AF7" s="4"/>
      <c r="AG7" s="4"/>
      <c r="AH7" s="4"/>
    </row>
    <row r="8" spans="1:35" ht="22.5" customHeight="1" x14ac:dyDescent="0.15">
      <c r="A8" s="7" t="s">
        <v>83</v>
      </c>
      <c r="B8" s="7" t="s">
        <v>57</v>
      </c>
      <c r="C8" s="8" t="s">
        <v>58</v>
      </c>
      <c r="D8" s="96"/>
      <c r="E8" s="97"/>
      <c r="F8" s="97"/>
      <c r="G8" s="97"/>
      <c r="H8" s="217"/>
      <c r="I8" s="7" t="s">
        <v>84</v>
      </c>
      <c r="J8" s="7" t="s">
        <v>85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7">
        <v>6</v>
      </c>
      <c r="Q8" s="7">
        <v>7</v>
      </c>
      <c r="R8" s="7">
        <v>8</v>
      </c>
      <c r="S8" s="7">
        <v>9</v>
      </c>
      <c r="T8" s="7">
        <v>10</v>
      </c>
      <c r="U8" s="7">
        <v>11</v>
      </c>
      <c r="V8" s="7">
        <v>12</v>
      </c>
      <c r="W8" s="7">
        <v>13</v>
      </c>
      <c r="X8" s="7">
        <v>14</v>
      </c>
    </row>
    <row r="9" spans="1:35" ht="22.5" customHeight="1" x14ac:dyDescent="0.15">
      <c r="A9" s="11">
        <v>1</v>
      </c>
      <c r="B9" s="9" t="s">
        <v>87</v>
      </c>
      <c r="C9" s="22" t="s">
        <v>123</v>
      </c>
      <c r="D9" s="14"/>
      <c r="E9" s="15"/>
      <c r="F9" s="15"/>
      <c r="G9" s="15"/>
      <c r="H9" s="16"/>
      <c r="I9" s="11" t="s">
        <v>89</v>
      </c>
      <c r="J9" s="11" t="s">
        <v>276</v>
      </c>
      <c r="K9" s="11" t="s">
        <v>65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35" ht="22.5" customHeight="1" x14ac:dyDescent="0.15">
      <c r="A10" s="318">
        <v>2</v>
      </c>
      <c r="B10" s="45" t="s">
        <v>105</v>
      </c>
      <c r="C10" s="26" t="s">
        <v>107</v>
      </c>
      <c r="D10" s="27"/>
      <c r="E10" s="98"/>
      <c r="F10" s="98"/>
      <c r="G10" s="98"/>
      <c r="H10" s="99"/>
      <c r="I10" s="318" t="s">
        <v>89</v>
      </c>
      <c r="J10" s="318" t="s">
        <v>109</v>
      </c>
      <c r="K10" s="318" t="s">
        <v>65</v>
      </c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</row>
    <row r="11" spans="1:35" ht="22.5" customHeight="1" x14ac:dyDescent="0.15">
      <c r="A11" s="318"/>
      <c r="B11" s="49" t="s">
        <v>76</v>
      </c>
      <c r="C11" s="30" t="s">
        <v>111</v>
      </c>
      <c r="D11" s="50"/>
      <c r="E11" s="51"/>
      <c r="F11" s="51"/>
      <c r="G11" s="51"/>
      <c r="H11" s="100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35" ht="22.5" customHeight="1" x14ac:dyDescent="0.15">
      <c r="A12" s="425">
        <v>3</v>
      </c>
      <c r="B12" s="187" t="s">
        <v>644</v>
      </c>
      <c r="C12" s="206" t="s">
        <v>285</v>
      </c>
      <c r="D12" s="188" t="s">
        <v>114</v>
      </c>
      <c r="E12" s="189" t="e">
        <f>85*T2</f>
        <v>#VALUE!</v>
      </c>
      <c r="F12" s="231" t="s">
        <v>116</v>
      </c>
      <c r="G12" s="231"/>
      <c r="H12" s="190"/>
      <c r="I12" s="424" t="s">
        <v>89</v>
      </c>
      <c r="J12" s="425" t="s">
        <v>119</v>
      </c>
      <c r="K12" s="424" t="s">
        <v>65</v>
      </c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</row>
    <row r="13" spans="1:35" ht="22.5" customHeight="1" x14ac:dyDescent="0.15">
      <c r="A13" s="426"/>
      <c r="B13" s="191" t="s">
        <v>147</v>
      </c>
      <c r="C13" s="207" t="s">
        <v>120</v>
      </c>
      <c r="D13" s="192"/>
      <c r="E13" s="193"/>
      <c r="F13" s="232"/>
      <c r="G13" s="232"/>
      <c r="H13" s="194"/>
      <c r="I13" s="424"/>
      <c r="J13" s="426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</row>
    <row r="14" spans="1:35" ht="22.5" customHeight="1" x14ac:dyDescent="0.15">
      <c r="A14" s="318">
        <v>4</v>
      </c>
      <c r="B14" s="45" t="s">
        <v>281</v>
      </c>
      <c r="C14" s="26" t="s">
        <v>359</v>
      </c>
      <c r="D14" s="46" t="s">
        <v>114</v>
      </c>
      <c r="E14" s="47" t="e">
        <f>200*T2</f>
        <v>#VALUE!</v>
      </c>
      <c r="F14" s="222" t="s">
        <v>116</v>
      </c>
      <c r="G14" s="222"/>
      <c r="H14" s="48"/>
      <c r="I14" s="318" t="s">
        <v>89</v>
      </c>
      <c r="J14" s="318" t="s">
        <v>119</v>
      </c>
      <c r="K14" s="318" t="s">
        <v>65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</row>
    <row r="15" spans="1:35" ht="22.5" customHeight="1" x14ac:dyDescent="0.15">
      <c r="A15" s="318"/>
      <c r="B15" s="49" t="s">
        <v>147</v>
      </c>
      <c r="C15" s="30" t="s">
        <v>120</v>
      </c>
      <c r="D15" s="50"/>
      <c r="E15" s="51"/>
      <c r="F15" s="223"/>
      <c r="G15" s="223"/>
      <c r="H15" s="52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</row>
    <row r="16" spans="1:35" ht="22.5" customHeight="1" x14ac:dyDescent="0.15">
      <c r="A16" s="318"/>
      <c r="B16" s="45" t="s">
        <v>164</v>
      </c>
      <c r="C16" s="26" t="s">
        <v>702</v>
      </c>
      <c r="D16" s="46" t="s">
        <v>114</v>
      </c>
      <c r="E16" s="47" t="e">
        <f>180*T2</f>
        <v>#VALUE!</v>
      </c>
      <c r="F16" s="222" t="s">
        <v>116</v>
      </c>
      <c r="G16" s="222"/>
      <c r="H16" s="48"/>
      <c r="I16" s="318" t="s">
        <v>288</v>
      </c>
      <c r="J16" s="109" t="s">
        <v>168</v>
      </c>
      <c r="K16" s="318" t="s">
        <v>65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22.5" customHeight="1" x14ac:dyDescent="0.15">
      <c r="A17" s="318"/>
      <c r="B17" s="49" t="s">
        <v>147</v>
      </c>
      <c r="C17" s="30" t="s">
        <v>120</v>
      </c>
      <c r="D17" s="50"/>
      <c r="E17" s="51"/>
      <c r="F17" s="223"/>
      <c r="G17" s="223"/>
      <c r="H17" s="52"/>
      <c r="I17" s="318"/>
      <c r="J17" s="110" t="s">
        <v>863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22.5" customHeight="1" x14ac:dyDescent="0.15">
      <c r="A18" s="424">
        <v>5</v>
      </c>
      <c r="B18" s="187" t="s">
        <v>289</v>
      </c>
      <c r="C18" s="206" t="s">
        <v>290</v>
      </c>
      <c r="D18" s="188" t="s">
        <v>114</v>
      </c>
      <c r="E18" s="189" t="e">
        <f>400*T2</f>
        <v>#VALUE!</v>
      </c>
      <c r="F18" s="231" t="s">
        <v>116</v>
      </c>
      <c r="G18" s="231"/>
      <c r="H18" s="190"/>
      <c r="I18" s="424" t="s">
        <v>89</v>
      </c>
      <c r="J18" s="424" t="s">
        <v>276</v>
      </c>
      <c r="K18" s="424" t="s">
        <v>65</v>
      </c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</row>
    <row r="19" spans="1:24" ht="22.5" customHeight="1" x14ac:dyDescent="0.15">
      <c r="A19" s="424"/>
      <c r="B19" s="191" t="s">
        <v>87</v>
      </c>
      <c r="C19" s="207" t="s">
        <v>123</v>
      </c>
      <c r="D19" s="192"/>
      <c r="E19" s="193"/>
      <c r="F19" s="232"/>
      <c r="G19" s="232"/>
      <c r="H19" s="19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</row>
    <row r="20" spans="1:24" ht="22.5" customHeight="1" x14ac:dyDescent="0.15">
      <c r="A20" s="318">
        <v>6</v>
      </c>
      <c r="B20" s="45" t="s">
        <v>289</v>
      </c>
      <c r="C20" s="26" t="s">
        <v>368</v>
      </c>
      <c r="D20" s="46" t="s">
        <v>114</v>
      </c>
      <c r="E20" s="47" t="e">
        <f>2400*T2</f>
        <v>#VALUE!</v>
      </c>
      <c r="F20" s="228" t="s">
        <v>792</v>
      </c>
      <c r="G20" s="234" t="s">
        <v>791</v>
      </c>
      <c r="H20" s="229" t="s">
        <v>793</v>
      </c>
      <c r="I20" s="318" t="s">
        <v>89</v>
      </c>
      <c r="J20" s="318" t="s">
        <v>369</v>
      </c>
      <c r="K20" s="318" t="s">
        <v>65</v>
      </c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4" ht="22.5" customHeight="1" x14ac:dyDescent="0.15">
      <c r="A21" s="318"/>
      <c r="B21" s="49" t="s">
        <v>87</v>
      </c>
      <c r="C21" s="30" t="s">
        <v>299</v>
      </c>
      <c r="D21" s="116" t="s">
        <v>114</v>
      </c>
      <c r="E21" s="116" t="e">
        <f>100-G20/50</f>
        <v>#VALUE!</v>
      </c>
      <c r="F21" s="230" t="s">
        <v>714</v>
      </c>
      <c r="G21" s="51"/>
      <c r="H21" s="100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</row>
    <row r="22" spans="1:24" ht="22.5" customHeight="1" x14ac:dyDescent="0.15">
      <c r="A22" s="195">
        <v>7</v>
      </c>
      <c r="B22" s="196" t="s">
        <v>87</v>
      </c>
      <c r="C22" s="208" t="s">
        <v>123</v>
      </c>
      <c r="D22" s="197"/>
      <c r="E22" s="198"/>
      <c r="F22" s="198"/>
      <c r="G22" s="198"/>
      <c r="H22" s="199"/>
      <c r="I22" s="195" t="s">
        <v>89</v>
      </c>
      <c r="J22" s="195" t="s">
        <v>276</v>
      </c>
      <c r="K22" s="200"/>
      <c r="L22" s="200"/>
      <c r="M22" s="195" t="s">
        <v>65</v>
      </c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</row>
    <row r="23" spans="1:24" x14ac:dyDescent="0.15">
      <c r="D23"/>
      <c r="E23"/>
      <c r="F23"/>
      <c r="G23"/>
      <c r="H23"/>
    </row>
  </sheetData>
  <mergeCells count="119"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I7:J7"/>
    <mergeCell ref="A10:A11"/>
    <mergeCell ref="I10:I11"/>
    <mergeCell ref="J10:J11"/>
    <mergeCell ref="K10:K11"/>
    <mergeCell ref="L10:L11"/>
    <mergeCell ref="D4:F4"/>
    <mergeCell ref="I4:J4"/>
    <mergeCell ref="D5:F5"/>
    <mergeCell ref="I5:J5"/>
    <mergeCell ref="D6:F6"/>
    <mergeCell ref="I6:J6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T12:T13"/>
    <mergeCell ref="U12:U13"/>
    <mergeCell ref="V12:V13"/>
    <mergeCell ref="W12:W13"/>
    <mergeCell ref="X12:X13"/>
    <mergeCell ref="A14:A17"/>
    <mergeCell ref="I14:I15"/>
    <mergeCell ref="J14:J15"/>
    <mergeCell ref="K14:K15"/>
    <mergeCell ref="L14:L15"/>
    <mergeCell ref="N12:N13"/>
    <mergeCell ref="O12:O13"/>
    <mergeCell ref="P12:P13"/>
    <mergeCell ref="Q12:Q13"/>
    <mergeCell ref="R12:R13"/>
    <mergeCell ref="S12:S13"/>
    <mergeCell ref="A12:A13"/>
    <mergeCell ref="I12:I13"/>
    <mergeCell ref="J12:J13"/>
    <mergeCell ref="K12:K13"/>
    <mergeCell ref="L12:L13"/>
    <mergeCell ref="M12:M13"/>
    <mergeCell ref="S14:S15"/>
    <mergeCell ref="T14:T15"/>
    <mergeCell ref="V18:V19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R20:R21"/>
    <mergeCell ref="V16:V17"/>
    <mergeCell ref="W16:W17"/>
    <mergeCell ref="X16:X17"/>
    <mergeCell ref="A18:A19"/>
    <mergeCell ref="I18:I19"/>
    <mergeCell ref="J18:J19"/>
    <mergeCell ref="K18:K19"/>
    <mergeCell ref="L18:L19"/>
    <mergeCell ref="M18:M19"/>
    <mergeCell ref="N18:N19"/>
    <mergeCell ref="P16:P17"/>
    <mergeCell ref="Q16:Q17"/>
    <mergeCell ref="R16:R17"/>
    <mergeCell ref="S16:S17"/>
    <mergeCell ref="T16:T17"/>
    <mergeCell ref="U16:U17"/>
    <mergeCell ref="I16:I17"/>
    <mergeCell ref="K16:K17"/>
    <mergeCell ref="L16:L17"/>
    <mergeCell ref="M16:M17"/>
    <mergeCell ref="N16:N17"/>
    <mergeCell ref="O16:O17"/>
    <mergeCell ref="U18:U19"/>
    <mergeCell ref="S20:S21"/>
    <mergeCell ref="W18:W19"/>
    <mergeCell ref="X18:X19"/>
    <mergeCell ref="A20:A21"/>
    <mergeCell ref="I20:I21"/>
    <mergeCell ref="J20:J21"/>
    <mergeCell ref="K20:K21"/>
    <mergeCell ref="L20:L21"/>
    <mergeCell ref="M20:M21"/>
    <mergeCell ref="O18:O19"/>
    <mergeCell ref="P18:P19"/>
    <mergeCell ref="Q18:Q19"/>
    <mergeCell ref="R18:R19"/>
    <mergeCell ref="S18:S19"/>
    <mergeCell ref="T18:T19"/>
    <mergeCell ref="T20:T21"/>
    <mergeCell ref="U20:U21"/>
    <mergeCell ref="V20:V21"/>
    <mergeCell ref="W20:W21"/>
    <mergeCell ref="X20:X21"/>
    <mergeCell ref="N20:N21"/>
    <mergeCell ref="O20:O21"/>
    <mergeCell ref="P20:P21"/>
    <mergeCell ref="Q20:Q21"/>
  </mergeCells>
  <phoneticPr fontId="1"/>
  <hyperlinks>
    <hyperlink ref="Y1" location="目次!A1" display="戻る" xr:uid="{00000000-0004-0000-3500-000000000000}"/>
  </hyperlinks>
  <pageMargins left="0.7" right="0.7" top="0.75" bottom="0.75" header="0.3" footer="0.3"/>
  <pageSetup paperSize="9" scale="9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AG28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554</v>
      </c>
      <c r="V1" s="321" t="s">
        <v>693</v>
      </c>
      <c r="W1" s="321"/>
    </row>
    <row r="2" spans="1:33" ht="22.5" customHeight="1" x14ac:dyDescent="0.15">
      <c r="A2" s="292" t="s">
        <v>555</v>
      </c>
      <c r="B2" s="292"/>
      <c r="C2" s="292" t="s">
        <v>133</v>
      </c>
      <c r="D2" s="292"/>
      <c r="E2" s="292"/>
      <c r="F2" s="292"/>
      <c r="G2" s="293"/>
      <c r="H2" s="60" t="s">
        <v>220</v>
      </c>
      <c r="K2" s="285" t="s">
        <v>51</v>
      </c>
      <c r="L2" s="285"/>
      <c r="M2" s="286" t="s">
        <v>43</v>
      </c>
      <c r="N2" s="287"/>
      <c r="O2" s="2" t="s">
        <v>556</v>
      </c>
      <c r="P2" s="294" t="s">
        <v>54</v>
      </c>
      <c r="Q2" s="295"/>
      <c r="R2" s="296" t="e">
        <f>R1^0.444*M2^0.663*0.008883</f>
        <v>#VALUE!</v>
      </c>
      <c r="S2" s="297"/>
      <c r="T2" s="2" t="s">
        <v>557</v>
      </c>
      <c r="AG2" s="182"/>
    </row>
    <row r="3" spans="1:33" ht="22.5" customHeight="1" x14ac:dyDescent="0.25"/>
    <row r="4" spans="1:33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9"/>
      <c r="G4" s="285" t="s">
        <v>60</v>
      </c>
      <c r="H4" s="285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</row>
    <row r="5" spans="1:33" ht="22.5" customHeight="1" x14ac:dyDescent="0.15">
      <c r="A5" s="6"/>
      <c r="B5" s="9" t="s">
        <v>558</v>
      </c>
      <c r="C5" s="10" t="s">
        <v>559</v>
      </c>
      <c r="D5" s="300"/>
      <c r="E5" s="300"/>
      <c r="F5" s="301"/>
      <c r="G5" s="302" t="s">
        <v>70</v>
      </c>
      <c r="H5" s="302"/>
      <c r="I5" s="11" t="s">
        <v>512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3" ht="22.5" customHeight="1" x14ac:dyDescent="0.15">
      <c r="A6" s="6"/>
      <c r="B6" s="9" t="s">
        <v>560</v>
      </c>
      <c r="C6" s="10" t="s">
        <v>561</v>
      </c>
      <c r="D6" s="300"/>
      <c r="E6" s="300"/>
      <c r="F6" s="301"/>
      <c r="G6" s="302" t="s">
        <v>73</v>
      </c>
      <c r="H6" s="302"/>
      <c r="I6" s="11"/>
      <c r="J6" s="11" t="s">
        <v>80</v>
      </c>
      <c r="K6" s="11" t="s">
        <v>390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3" ht="22.5" customHeight="1" x14ac:dyDescent="0.15">
      <c r="A7" s="6"/>
      <c r="B7" s="12" t="s">
        <v>77</v>
      </c>
      <c r="C7" s="13" t="s">
        <v>78</v>
      </c>
      <c r="D7" s="300"/>
      <c r="E7" s="300"/>
      <c r="F7" s="301"/>
      <c r="G7" s="302" t="s">
        <v>79</v>
      </c>
      <c r="H7" s="302"/>
      <c r="I7" s="12"/>
      <c r="J7" s="11" t="s">
        <v>512</v>
      </c>
      <c r="K7" s="11" t="s">
        <v>151</v>
      </c>
      <c r="L7" s="11" t="s">
        <v>512</v>
      </c>
      <c r="M7" s="11" t="s">
        <v>562</v>
      </c>
      <c r="N7" s="9" t="s">
        <v>273</v>
      </c>
      <c r="O7" s="11"/>
      <c r="P7" s="12"/>
      <c r="Q7" s="11"/>
      <c r="R7" s="11"/>
      <c r="S7" s="11"/>
      <c r="T7" s="11"/>
      <c r="U7" s="9"/>
      <c r="V7" s="9"/>
      <c r="W7" s="9"/>
      <c r="X7" s="9"/>
      <c r="Y7" s="9"/>
      <c r="Z7" s="9"/>
      <c r="AA7" s="9"/>
      <c r="AB7" s="12"/>
      <c r="AC7" s="12"/>
    </row>
    <row r="8" spans="1:33" ht="22.5" customHeight="1" x14ac:dyDescent="0.15">
      <c r="A8" s="7" t="s">
        <v>83</v>
      </c>
      <c r="B8" s="7" t="s">
        <v>57</v>
      </c>
      <c r="C8" s="8" t="s">
        <v>58</v>
      </c>
      <c r="D8" s="303"/>
      <c r="E8" s="303"/>
      <c r="F8" s="304"/>
      <c r="G8" s="7" t="s">
        <v>563</v>
      </c>
      <c r="H8" s="7" t="s">
        <v>85</v>
      </c>
      <c r="I8" s="7">
        <v>1</v>
      </c>
      <c r="J8" s="7">
        <v>2</v>
      </c>
      <c r="K8" s="7">
        <v>3</v>
      </c>
      <c r="L8" s="7">
        <v>4</v>
      </c>
      <c r="M8" s="7">
        <v>5</v>
      </c>
      <c r="N8" s="7">
        <v>6</v>
      </c>
      <c r="O8" s="7">
        <v>7</v>
      </c>
      <c r="P8" s="7">
        <v>8</v>
      </c>
      <c r="Q8" s="7">
        <v>9</v>
      </c>
      <c r="R8" s="7">
        <v>10</v>
      </c>
      <c r="S8" s="7">
        <v>11</v>
      </c>
      <c r="T8" s="7">
        <v>12</v>
      </c>
      <c r="U8" s="7">
        <v>13</v>
      </c>
      <c r="V8" s="7">
        <v>14</v>
      </c>
      <c r="W8" s="7">
        <v>15</v>
      </c>
      <c r="X8" s="7">
        <v>16</v>
      </c>
      <c r="Y8" s="7">
        <v>17</v>
      </c>
      <c r="Z8" s="7">
        <v>18</v>
      </c>
      <c r="AA8" s="7">
        <v>19</v>
      </c>
      <c r="AB8" s="7">
        <v>20</v>
      </c>
      <c r="AC8" s="7">
        <v>21</v>
      </c>
    </row>
    <row r="9" spans="1:33" ht="22.5" customHeight="1" x14ac:dyDescent="0.15">
      <c r="A9" s="302">
        <v>1</v>
      </c>
      <c r="B9" s="37" t="s">
        <v>564</v>
      </c>
      <c r="C9" s="18" t="s">
        <v>565</v>
      </c>
      <c r="D9" s="314"/>
      <c r="E9" s="314"/>
      <c r="F9" s="315"/>
      <c r="G9" s="302" t="s">
        <v>566</v>
      </c>
      <c r="H9" s="302" t="s">
        <v>109</v>
      </c>
      <c r="I9" s="302" t="s">
        <v>445</v>
      </c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</row>
    <row r="10" spans="1:33" ht="22.5" customHeight="1" x14ac:dyDescent="0.15">
      <c r="A10" s="302"/>
      <c r="B10" s="41" t="s">
        <v>567</v>
      </c>
      <c r="C10" s="21" t="s">
        <v>568</v>
      </c>
      <c r="D10" s="316"/>
      <c r="E10" s="316"/>
      <c r="F10" s="317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</row>
    <row r="11" spans="1:33" ht="22.5" customHeight="1" x14ac:dyDescent="0.15">
      <c r="A11" s="318">
        <v>2</v>
      </c>
      <c r="B11" s="45" t="s">
        <v>569</v>
      </c>
      <c r="C11" s="26" t="s">
        <v>570</v>
      </c>
      <c r="D11" s="46" t="s">
        <v>166</v>
      </c>
      <c r="E11" s="47" t="e">
        <f>90*R2</f>
        <v>#VALUE!</v>
      </c>
      <c r="F11" s="48" t="s">
        <v>571</v>
      </c>
      <c r="G11" s="318" t="s">
        <v>90</v>
      </c>
      <c r="H11" s="109" t="s">
        <v>150</v>
      </c>
      <c r="I11" s="318" t="s">
        <v>74</v>
      </c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</row>
    <row r="12" spans="1:33" ht="22.5" customHeight="1" x14ac:dyDescent="0.15">
      <c r="A12" s="318"/>
      <c r="B12" s="49" t="s">
        <v>87</v>
      </c>
      <c r="C12" s="30" t="s">
        <v>355</v>
      </c>
      <c r="D12" s="31"/>
      <c r="E12" s="31"/>
      <c r="F12" s="32"/>
      <c r="G12" s="318"/>
      <c r="H12" s="156" t="s">
        <v>572</v>
      </c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</row>
    <row r="13" spans="1:33" ht="22.5" customHeight="1" x14ac:dyDescent="0.15">
      <c r="A13" s="352">
        <v>3</v>
      </c>
      <c r="B13" s="37" t="s">
        <v>573</v>
      </c>
      <c r="C13" s="18" t="s">
        <v>574</v>
      </c>
      <c r="D13" s="38" t="s">
        <v>166</v>
      </c>
      <c r="E13" s="39" t="e">
        <f>600*R2</f>
        <v>#VALUE!</v>
      </c>
      <c r="F13" s="40" t="s">
        <v>167</v>
      </c>
      <c r="G13" s="302" t="s">
        <v>566</v>
      </c>
      <c r="H13" s="302" t="s">
        <v>109</v>
      </c>
      <c r="I13" s="302" t="s">
        <v>126</v>
      </c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</row>
    <row r="14" spans="1:33" ht="22.5" customHeight="1" x14ac:dyDescent="0.15">
      <c r="A14" s="353"/>
      <c r="B14" s="41" t="s">
        <v>87</v>
      </c>
      <c r="C14" s="21" t="s">
        <v>338</v>
      </c>
      <c r="D14" s="42"/>
      <c r="E14" s="43"/>
      <c r="F14" s="44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</row>
    <row r="15" spans="1:33" s="19" customFormat="1" ht="22.5" customHeight="1" x14ac:dyDescent="0.15">
      <c r="A15" s="33">
        <v>4</v>
      </c>
      <c r="B15" s="34" t="s">
        <v>87</v>
      </c>
      <c r="C15" s="35" t="s">
        <v>355</v>
      </c>
      <c r="D15" s="157"/>
      <c r="E15" s="157"/>
      <c r="F15" s="158"/>
      <c r="G15" s="33" t="s">
        <v>197</v>
      </c>
      <c r="H15" s="33" t="s">
        <v>150</v>
      </c>
      <c r="I15" s="33" t="s">
        <v>390</v>
      </c>
      <c r="J15" s="36"/>
      <c r="K15" s="33"/>
      <c r="L15" s="36"/>
      <c r="M15" s="36"/>
      <c r="N15" s="36"/>
      <c r="O15" s="36"/>
      <c r="P15" s="33"/>
      <c r="Q15" s="36"/>
      <c r="R15" s="36"/>
      <c r="S15" s="36"/>
      <c r="T15" s="36"/>
      <c r="U15" s="36"/>
      <c r="V15" s="36"/>
      <c r="W15" s="33"/>
      <c r="X15" s="36"/>
      <c r="Y15" s="36"/>
      <c r="Z15" s="36"/>
      <c r="AA15" s="36"/>
      <c r="AB15" s="36"/>
      <c r="AC15" s="36"/>
    </row>
    <row r="16" spans="1:33" ht="12.95" x14ac:dyDescent="0.25">
      <c r="A16" s="5"/>
      <c r="B16" s="5"/>
      <c r="C16" s="5"/>
      <c r="D16"/>
      <c r="E16"/>
      <c r="F16"/>
      <c r="G16" s="5"/>
      <c r="H16" s="5"/>
    </row>
    <row r="17" spans="4:6" ht="12.95" x14ac:dyDescent="0.25">
      <c r="D17"/>
      <c r="E17"/>
      <c r="F17"/>
    </row>
    <row r="18" spans="4:6" ht="12.95" x14ac:dyDescent="0.25">
      <c r="D18" s="325"/>
      <c r="E18" s="325"/>
      <c r="F18" s="325"/>
    </row>
    <row r="27" spans="4:6" x14ac:dyDescent="0.15">
      <c r="D27" s="5"/>
      <c r="E27" s="5"/>
      <c r="F27" s="5"/>
    </row>
    <row r="28" spans="4:6" x14ac:dyDescent="0.15">
      <c r="D28" s="5"/>
      <c r="E28" s="5"/>
      <c r="F28" s="5"/>
    </row>
  </sheetData>
  <mergeCells count="95">
    <mergeCell ref="D18:F18"/>
    <mergeCell ref="X13:X14"/>
    <mergeCell ref="Y13:Y14"/>
    <mergeCell ref="Z13:Z14"/>
    <mergeCell ref="AA13:AA14"/>
    <mergeCell ref="L13:L14"/>
    <mergeCell ref="M13:M14"/>
    <mergeCell ref="N13:N14"/>
    <mergeCell ref="O13:O14"/>
    <mergeCell ref="P13:P14"/>
    <mergeCell ref="Q13:Q14"/>
    <mergeCell ref="AB13:AB14"/>
    <mergeCell ref="AC13:AC14"/>
    <mergeCell ref="R13:R14"/>
    <mergeCell ref="S13:S14"/>
    <mergeCell ref="T13:T14"/>
    <mergeCell ref="U13:U14"/>
    <mergeCell ref="V13:V14"/>
    <mergeCell ref="W13:W14"/>
    <mergeCell ref="Z11:Z12"/>
    <mergeCell ref="AA11:AA12"/>
    <mergeCell ref="AB11:AB12"/>
    <mergeCell ref="AC11:AC12"/>
    <mergeCell ref="A13:A14"/>
    <mergeCell ref="G13:G14"/>
    <mergeCell ref="H13:H14"/>
    <mergeCell ref="I13:I14"/>
    <mergeCell ref="J13:J14"/>
    <mergeCell ref="K13:K14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A9:AA10"/>
    <mergeCell ref="AB9:AB10"/>
    <mergeCell ref="AC9:AC10"/>
    <mergeCell ref="A11:A12"/>
    <mergeCell ref="G11:G12"/>
    <mergeCell ref="I11:I12"/>
    <mergeCell ref="J11:J12"/>
    <mergeCell ref="K11:K12"/>
    <mergeCell ref="L11:L12"/>
    <mergeCell ref="M11:M12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N9:N10"/>
    <mergeCell ref="D7:F7"/>
    <mergeCell ref="G7:H7"/>
    <mergeCell ref="D8:F8"/>
    <mergeCell ref="A9:A10"/>
    <mergeCell ref="D9:F10"/>
    <mergeCell ref="G9:G10"/>
    <mergeCell ref="H9:H10"/>
    <mergeCell ref="I9:I10"/>
    <mergeCell ref="J9:J10"/>
    <mergeCell ref="K9:K10"/>
    <mergeCell ref="L9:L10"/>
    <mergeCell ref="M9:M10"/>
    <mergeCell ref="D4:F4"/>
    <mergeCell ref="G4:H4"/>
    <mergeCell ref="D5:F5"/>
    <mergeCell ref="G5:H5"/>
    <mergeCell ref="D6:F6"/>
    <mergeCell ref="G6:H6"/>
    <mergeCell ref="V1:W1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3600-000000000000}"/>
  </hyperlinks>
  <pageMargins left="0.7" right="0.7" top="0.75" bottom="0.75" header="0.3" footer="0.3"/>
  <pageSetup paperSize="9" scale="7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575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187</v>
      </c>
      <c r="V1" s="321" t="s">
        <v>693</v>
      </c>
      <c r="W1" s="321"/>
    </row>
    <row r="2" spans="1:33" ht="22.5" customHeight="1" x14ac:dyDescent="0.15">
      <c r="A2" s="292" t="s">
        <v>742</v>
      </c>
      <c r="B2" s="292"/>
      <c r="C2" s="292" t="s">
        <v>206</v>
      </c>
      <c r="D2" s="292"/>
      <c r="E2" s="292"/>
      <c r="F2" s="292"/>
      <c r="G2" s="293"/>
      <c r="H2" s="60" t="s">
        <v>207</v>
      </c>
      <c r="K2" s="285" t="s">
        <v>51</v>
      </c>
      <c r="L2" s="285"/>
      <c r="M2" s="286" t="s">
        <v>43</v>
      </c>
      <c r="N2" s="287"/>
      <c r="O2" s="2" t="s">
        <v>154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521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A5" s="375">
        <v>1</v>
      </c>
      <c r="B5" s="65" t="s">
        <v>157</v>
      </c>
      <c r="C5" s="66" t="s">
        <v>519</v>
      </c>
      <c r="D5" s="314"/>
      <c r="E5" s="314"/>
      <c r="F5" s="315"/>
      <c r="G5" s="292" t="s">
        <v>118</v>
      </c>
      <c r="H5" s="292" t="s">
        <v>109</v>
      </c>
      <c r="I5" s="292" t="s">
        <v>390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</row>
    <row r="6" spans="1:33" ht="22.5" customHeight="1" x14ac:dyDescent="0.15">
      <c r="A6" s="377"/>
      <c r="B6" s="67" t="s">
        <v>87</v>
      </c>
      <c r="C6" s="68" t="s">
        <v>576</v>
      </c>
      <c r="D6" s="316"/>
      <c r="E6" s="316"/>
      <c r="F6" s="317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</row>
    <row r="7" spans="1:33" ht="22.5" customHeight="1" x14ac:dyDescent="0.15">
      <c r="A7" s="408">
        <v>2</v>
      </c>
      <c r="B7" s="69" t="s">
        <v>577</v>
      </c>
      <c r="C7" s="149" t="s">
        <v>578</v>
      </c>
      <c r="D7" s="46" t="s">
        <v>516</v>
      </c>
      <c r="E7" s="47" t="e">
        <f>70*R2</f>
        <v>#VALUE!</v>
      </c>
      <c r="F7" s="48" t="s">
        <v>362</v>
      </c>
      <c r="G7" s="326" t="s">
        <v>321</v>
      </c>
      <c r="H7" s="326" t="s">
        <v>91</v>
      </c>
      <c r="I7" s="326" t="s">
        <v>512</v>
      </c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</row>
    <row r="8" spans="1:33" ht="22.5" customHeight="1" x14ac:dyDescent="0.15">
      <c r="A8" s="409"/>
      <c r="B8" s="71" t="s">
        <v>87</v>
      </c>
      <c r="C8" s="72" t="s">
        <v>579</v>
      </c>
      <c r="D8" s="31"/>
      <c r="E8" s="31"/>
      <c r="F8" s="32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</row>
    <row r="9" spans="1:33" ht="22.5" customHeight="1" x14ac:dyDescent="0.15">
      <c r="A9" s="60">
        <v>3</v>
      </c>
      <c r="B9" s="62" t="s">
        <v>87</v>
      </c>
      <c r="C9" s="63" t="s">
        <v>355</v>
      </c>
      <c r="D9" s="327"/>
      <c r="E9" s="327"/>
      <c r="F9" s="328"/>
      <c r="G9" s="60" t="s">
        <v>515</v>
      </c>
      <c r="H9" s="60" t="s">
        <v>150</v>
      </c>
      <c r="I9" s="60" t="s">
        <v>151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33" ht="12.95" x14ac:dyDescent="0.25">
      <c r="D10"/>
      <c r="E10"/>
      <c r="F10"/>
    </row>
    <row r="11" spans="1:33" ht="12.95" x14ac:dyDescent="0.25">
      <c r="D11"/>
      <c r="E11"/>
      <c r="F11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65">
    <mergeCell ref="Z7:Z8"/>
    <mergeCell ref="AA7:AA8"/>
    <mergeCell ref="AB7:AB8"/>
    <mergeCell ref="AC7:AC8"/>
    <mergeCell ref="D9:F9"/>
    <mergeCell ref="X7:X8"/>
    <mergeCell ref="Y7:Y8"/>
    <mergeCell ref="D19:F19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S7:S8"/>
    <mergeCell ref="AB5:AB6"/>
    <mergeCell ref="AC5:AC6"/>
    <mergeCell ref="A7:A8"/>
    <mergeCell ref="G7:G8"/>
    <mergeCell ref="H7:H8"/>
    <mergeCell ref="I7:I8"/>
    <mergeCell ref="J7:J8"/>
    <mergeCell ref="K7:K8"/>
    <mergeCell ref="L7:L8"/>
    <mergeCell ref="M7:M8"/>
    <mergeCell ref="V5:V6"/>
    <mergeCell ref="W5:W6"/>
    <mergeCell ref="X5:X6"/>
    <mergeCell ref="Y5:Y6"/>
    <mergeCell ref="Z5:Z6"/>
    <mergeCell ref="AA5:AA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I5:I6"/>
    <mergeCell ref="A2:B2"/>
    <mergeCell ref="C2:G2"/>
    <mergeCell ref="K2:L2"/>
    <mergeCell ref="M2:N2"/>
    <mergeCell ref="D4:F4"/>
    <mergeCell ref="A5:A6"/>
    <mergeCell ref="D5:F6"/>
    <mergeCell ref="G5:G6"/>
    <mergeCell ref="H5:H6"/>
    <mergeCell ref="V1:W1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3700-000000000000}"/>
  </hyperlinks>
  <pageMargins left="0.7" right="0.7" top="0.75" bottom="0.75" header="0.3" footer="0.3"/>
  <pageSetup paperSize="9" scale="7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AG28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524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554</v>
      </c>
      <c r="V1" s="321" t="s">
        <v>693</v>
      </c>
      <c r="W1" s="321"/>
    </row>
    <row r="2" spans="1:33" ht="22.5" customHeight="1" x14ac:dyDescent="0.15">
      <c r="A2" s="292" t="s">
        <v>580</v>
      </c>
      <c r="B2" s="292"/>
      <c r="C2" s="292" t="s">
        <v>133</v>
      </c>
      <c r="D2" s="292"/>
      <c r="E2" s="292"/>
      <c r="F2" s="292"/>
      <c r="G2" s="293"/>
      <c r="H2" s="60" t="s">
        <v>220</v>
      </c>
      <c r="K2" s="285" t="s">
        <v>51</v>
      </c>
      <c r="L2" s="285"/>
      <c r="M2" s="286" t="s">
        <v>43</v>
      </c>
      <c r="N2" s="287"/>
      <c r="O2" s="2" t="s">
        <v>556</v>
      </c>
      <c r="P2" s="294" t="s">
        <v>54</v>
      </c>
      <c r="Q2" s="295"/>
      <c r="R2" s="296" t="e">
        <f>R1^0.444*M2^0.663*0.008883</f>
        <v>#VALUE!</v>
      </c>
      <c r="S2" s="297"/>
      <c r="T2" s="2" t="s">
        <v>557</v>
      </c>
      <c r="AG2" s="182"/>
    </row>
    <row r="3" spans="1:33" ht="22.5" customHeight="1" x14ac:dyDescent="0.25"/>
    <row r="4" spans="1:33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9"/>
      <c r="G4" s="285" t="s">
        <v>60</v>
      </c>
      <c r="H4" s="285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</row>
    <row r="5" spans="1:33" ht="22.5" customHeight="1" x14ac:dyDescent="0.15">
      <c r="A5" s="6"/>
      <c r="B5" s="9" t="s">
        <v>581</v>
      </c>
      <c r="C5" s="10" t="s">
        <v>582</v>
      </c>
      <c r="D5" s="300"/>
      <c r="E5" s="300"/>
      <c r="F5" s="301"/>
      <c r="G5" s="302" t="s">
        <v>70</v>
      </c>
      <c r="H5" s="302"/>
      <c r="I5" s="11" t="s">
        <v>512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3" ht="22.5" customHeight="1" x14ac:dyDescent="0.15">
      <c r="A6" s="6"/>
      <c r="B6" s="9" t="s">
        <v>583</v>
      </c>
      <c r="C6" s="10" t="s">
        <v>584</v>
      </c>
      <c r="D6" s="300"/>
      <c r="E6" s="300"/>
      <c r="F6" s="301"/>
      <c r="G6" s="302" t="s">
        <v>73</v>
      </c>
      <c r="H6" s="302"/>
      <c r="I6" s="11"/>
      <c r="J6" s="11" t="s">
        <v>585</v>
      </c>
      <c r="K6" s="11" t="s">
        <v>512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3" ht="22.5" customHeight="1" x14ac:dyDescent="0.15">
      <c r="A7" s="6"/>
      <c r="B7" s="12" t="s">
        <v>567</v>
      </c>
      <c r="C7" s="13" t="s">
        <v>78</v>
      </c>
      <c r="D7" s="300"/>
      <c r="E7" s="300"/>
      <c r="F7" s="301"/>
      <c r="G7" s="302" t="s">
        <v>79</v>
      </c>
      <c r="H7" s="302"/>
      <c r="I7" s="12"/>
      <c r="J7" s="11" t="s">
        <v>75</v>
      </c>
      <c r="K7" s="11" t="s">
        <v>512</v>
      </c>
      <c r="L7" s="11" t="s">
        <v>512</v>
      </c>
      <c r="M7" s="11" t="s">
        <v>159</v>
      </c>
      <c r="N7" s="9" t="s">
        <v>273</v>
      </c>
      <c r="O7" s="11"/>
      <c r="P7" s="12"/>
      <c r="Q7" s="11"/>
      <c r="R7" s="11"/>
      <c r="S7" s="11"/>
      <c r="T7" s="11"/>
      <c r="U7" s="9"/>
      <c r="V7" s="9"/>
      <c r="W7" s="9"/>
      <c r="X7" s="9"/>
      <c r="Y7" s="9"/>
      <c r="Z7" s="9"/>
      <c r="AA7" s="9"/>
      <c r="AB7" s="12"/>
      <c r="AC7" s="12"/>
    </row>
    <row r="8" spans="1:33" ht="22.5" customHeight="1" x14ac:dyDescent="0.15">
      <c r="A8" s="7" t="s">
        <v>83</v>
      </c>
      <c r="B8" s="7" t="s">
        <v>57</v>
      </c>
      <c r="C8" s="8" t="s">
        <v>58</v>
      </c>
      <c r="D8" s="303"/>
      <c r="E8" s="303"/>
      <c r="F8" s="304"/>
      <c r="G8" s="7" t="s">
        <v>239</v>
      </c>
      <c r="H8" s="7" t="s">
        <v>85</v>
      </c>
      <c r="I8" s="7">
        <v>1</v>
      </c>
      <c r="J8" s="7">
        <v>2</v>
      </c>
      <c r="K8" s="7">
        <v>3</v>
      </c>
      <c r="L8" s="7">
        <v>4</v>
      </c>
      <c r="M8" s="7">
        <v>5</v>
      </c>
      <c r="N8" s="7">
        <v>6</v>
      </c>
      <c r="O8" s="7">
        <v>7</v>
      </c>
      <c r="P8" s="7">
        <v>8</v>
      </c>
      <c r="Q8" s="7">
        <v>9</v>
      </c>
      <c r="R8" s="7">
        <v>10</v>
      </c>
      <c r="S8" s="7">
        <v>11</v>
      </c>
      <c r="T8" s="7">
        <v>12</v>
      </c>
      <c r="U8" s="7">
        <v>13</v>
      </c>
      <c r="V8" s="7">
        <v>14</v>
      </c>
      <c r="W8" s="7">
        <v>15</v>
      </c>
      <c r="X8" s="7">
        <v>16</v>
      </c>
      <c r="Y8" s="7">
        <v>17</v>
      </c>
      <c r="Z8" s="7">
        <v>18</v>
      </c>
      <c r="AA8" s="7">
        <v>19</v>
      </c>
      <c r="AB8" s="7">
        <v>20</v>
      </c>
      <c r="AC8" s="7">
        <v>21</v>
      </c>
    </row>
    <row r="9" spans="1:33" ht="22.5" customHeight="1" x14ac:dyDescent="0.15">
      <c r="A9" s="352">
        <v>1</v>
      </c>
      <c r="B9" s="37" t="s">
        <v>564</v>
      </c>
      <c r="C9" s="18" t="s">
        <v>586</v>
      </c>
      <c r="D9" s="314"/>
      <c r="E9" s="314"/>
      <c r="F9" s="315"/>
      <c r="G9" s="302" t="s">
        <v>515</v>
      </c>
      <c r="H9" s="302" t="s">
        <v>109</v>
      </c>
      <c r="I9" s="302" t="s">
        <v>512</v>
      </c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</row>
    <row r="10" spans="1:33" ht="22.5" customHeight="1" x14ac:dyDescent="0.15">
      <c r="A10" s="353"/>
      <c r="B10" s="41" t="s">
        <v>587</v>
      </c>
      <c r="C10" s="21" t="s">
        <v>568</v>
      </c>
      <c r="D10" s="316"/>
      <c r="E10" s="316"/>
      <c r="F10" s="317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</row>
    <row r="11" spans="1:33" ht="22.5" customHeight="1" x14ac:dyDescent="0.15">
      <c r="A11" s="350">
        <v>2</v>
      </c>
      <c r="B11" s="45" t="s">
        <v>569</v>
      </c>
      <c r="C11" s="26" t="s">
        <v>588</v>
      </c>
      <c r="D11" s="46" t="s">
        <v>286</v>
      </c>
      <c r="E11" s="47" t="e">
        <f>100*R2</f>
        <v>#VALUE!</v>
      </c>
      <c r="F11" s="48" t="s">
        <v>571</v>
      </c>
      <c r="G11" s="350" t="s">
        <v>101</v>
      </c>
      <c r="H11" s="109" t="s">
        <v>150</v>
      </c>
      <c r="I11" s="318" t="s">
        <v>512</v>
      </c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</row>
    <row r="12" spans="1:33" ht="22.5" customHeight="1" x14ac:dyDescent="0.15">
      <c r="A12" s="351"/>
      <c r="B12" s="49" t="s">
        <v>87</v>
      </c>
      <c r="C12" s="30" t="s">
        <v>149</v>
      </c>
      <c r="D12" s="31"/>
      <c r="E12" s="31"/>
      <c r="F12" s="32"/>
      <c r="G12" s="351"/>
      <c r="H12" s="156" t="s">
        <v>572</v>
      </c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</row>
    <row r="13" spans="1:33" ht="22.5" customHeight="1" x14ac:dyDescent="0.15">
      <c r="A13" s="352">
        <v>3</v>
      </c>
      <c r="B13" s="37" t="s">
        <v>573</v>
      </c>
      <c r="C13" s="18" t="s">
        <v>589</v>
      </c>
      <c r="D13" s="38" t="s">
        <v>516</v>
      </c>
      <c r="E13" s="39" t="e">
        <f>500*R2</f>
        <v>#VALUE!</v>
      </c>
      <c r="F13" s="40" t="s">
        <v>571</v>
      </c>
      <c r="G13" s="302" t="s">
        <v>101</v>
      </c>
      <c r="H13" s="302" t="s">
        <v>109</v>
      </c>
      <c r="I13" s="302" t="s">
        <v>66</v>
      </c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</row>
    <row r="14" spans="1:33" ht="22.5" customHeight="1" x14ac:dyDescent="0.15">
      <c r="A14" s="353"/>
      <c r="B14" s="41" t="s">
        <v>87</v>
      </c>
      <c r="C14" s="21" t="s">
        <v>590</v>
      </c>
      <c r="D14" s="42"/>
      <c r="E14" s="43"/>
      <c r="F14" s="44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</row>
    <row r="15" spans="1:33" ht="22.5" customHeight="1" x14ac:dyDescent="0.15">
      <c r="A15" s="350">
        <v>4</v>
      </c>
      <c r="B15" s="45" t="s">
        <v>388</v>
      </c>
      <c r="C15" s="26" t="s">
        <v>591</v>
      </c>
      <c r="D15" s="46" t="s">
        <v>516</v>
      </c>
      <c r="E15" s="47" t="e">
        <f>500*R2</f>
        <v>#VALUE!</v>
      </c>
      <c r="F15" s="48" t="s">
        <v>184</v>
      </c>
      <c r="G15" s="318" t="s">
        <v>108</v>
      </c>
      <c r="H15" s="318" t="s">
        <v>150</v>
      </c>
      <c r="I15" s="318" t="s">
        <v>512</v>
      </c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</row>
    <row r="16" spans="1:33" ht="22.5" customHeight="1" x14ac:dyDescent="0.15">
      <c r="A16" s="351"/>
      <c r="B16" s="49" t="s">
        <v>87</v>
      </c>
      <c r="C16" s="30" t="s">
        <v>327</v>
      </c>
      <c r="D16" s="159"/>
      <c r="E16" s="159"/>
      <c r="F16" s="160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</row>
    <row r="17" spans="1:29" s="19" customFormat="1" ht="22.5" customHeight="1" x14ac:dyDescent="0.15">
      <c r="A17" s="11">
        <v>5</v>
      </c>
      <c r="B17" s="9" t="s">
        <v>87</v>
      </c>
      <c r="C17" s="22" t="s">
        <v>592</v>
      </c>
      <c r="D17" s="151"/>
      <c r="E17" s="151"/>
      <c r="F17" s="150"/>
      <c r="G17" s="11" t="s">
        <v>97</v>
      </c>
      <c r="H17" s="11" t="s">
        <v>150</v>
      </c>
      <c r="I17" s="11" t="s">
        <v>151</v>
      </c>
      <c r="J17" s="12"/>
      <c r="K17" s="11"/>
      <c r="L17" s="12"/>
      <c r="M17" s="12"/>
      <c r="N17" s="12"/>
      <c r="O17" s="12"/>
      <c r="P17" s="11"/>
      <c r="Q17" s="12"/>
      <c r="R17" s="12"/>
      <c r="S17" s="12"/>
      <c r="T17" s="12"/>
      <c r="U17" s="12"/>
      <c r="V17" s="12"/>
      <c r="W17" s="11"/>
      <c r="X17" s="12"/>
      <c r="Y17" s="12"/>
      <c r="Z17" s="12"/>
      <c r="AA17" s="12"/>
      <c r="AB17" s="12"/>
      <c r="AC17" s="12"/>
    </row>
    <row r="18" spans="1:29" x14ac:dyDescent="0.15">
      <c r="A18" s="324"/>
      <c r="B18" s="324"/>
      <c r="C18" s="324"/>
      <c r="D18" s="324"/>
      <c r="E18" s="324"/>
      <c r="F18" s="324"/>
      <c r="G18" s="324"/>
      <c r="H18" s="324"/>
    </row>
    <row r="27" spans="1:29" x14ac:dyDescent="0.15">
      <c r="D27" s="5"/>
      <c r="E27" s="5"/>
      <c r="F27" s="5"/>
    </row>
    <row r="28" spans="1:29" x14ac:dyDescent="0.15">
      <c r="D28" s="5"/>
      <c r="E28" s="5"/>
      <c r="F28" s="5"/>
    </row>
  </sheetData>
  <mergeCells count="119">
    <mergeCell ref="A18:H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15:A16"/>
    <mergeCell ref="G15:G16"/>
    <mergeCell ref="H15:H16"/>
    <mergeCell ref="I15:I16"/>
    <mergeCell ref="J15:J16"/>
    <mergeCell ref="K15:K16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Z11:Z12"/>
    <mergeCell ref="AA11:AA12"/>
    <mergeCell ref="AB11:AB12"/>
    <mergeCell ref="AC11:AC12"/>
    <mergeCell ref="A13:A14"/>
    <mergeCell ref="G13:G14"/>
    <mergeCell ref="H13:H14"/>
    <mergeCell ref="I13:I14"/>
    <mergeCell ref="J13:J14"/>
    <mergeCell ref="K13:K14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A9:AA10"/>
    <mergeCell ref="AB9:AB10"/>
    <mergeCell ref="AC9:AC10"/>
    <mergeCell ref="A11:A12"/>
    <mergeCell ref="G11:G12"/>
    <mergeCell ref="I11:I12"/>
    <mergeCell ref="J11:J12"/>
    <mergeCell ref="K11:K12"/>
    <mergeCell ref="L11:L12"/>
    <mergeCell ref="M11:M12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D7:F7"/>
    <mergeCell ref="G7:H7"/>
    <mergeCell ref="D8:F8"/>
    <mergeCell ref="A9:A10"/>
    <mergeCell ref="D9:F10"/>
    <mergeCell ref="G9:G10"/>
    <mergeCell ref="H9:H10"/>
    <mergeCell ref="D4:F4"/>
    <mergeCell ref="G4:H4"/>
    <mergeCell ref="D5:F5"/>
    <mergeCell ref="G5:H5"/>
    <mergeCell ref="D6:F6"/>
    <mergeCell ref="G6:H6"/>
    <mergeCell ref="A2:B2"/>
    <mergeCell ref="C2:G2"/>
    <mergeCell ref="K2:L2"/>
    <mergeCell ref="V1:W1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3800-000000000000}"/>
  </hyperlinks>
  <pageMargins left="0.7" right="0.7" top="0.75" bottom="0.75" header="0.3" footer="0.3"/>
  <pageSetup paperSize="9" scale="7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AG27"/>
  <sheetViews>
    <sheetView showGridLines="0" topLeftCell="D1" zoomScale="85" zoomScaleNormal="85" workbookViewId="0">
      <selection activeCell="V1" sqref="V1:W1"/>
    </sheetView>
  </sheetViews>
  <sheetFormatPr defaultRowHeight="13.5" x14ac:dyDescent="0.15"/>
  <cols>
    <col min="1" max="1" width="7.125" customWidth="1"/>
    <col min="2" max="2" width="16.62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31" width="4.375" customWidth="1"/>
  </cols>
  <sheetData>
    <row r="1" spans="1:33" ht="22.5" customHeight="1" x14ac:dyDescent="0.15">
      <c r="A1" s="284" t="s">
        <v>39</v>
      </c>
      <c r="B1" s="284"/>
      <c r="C1" s="284" t="s">
        <v>524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554</v>
      </c>
      <c r="V1" s="321" t="s">
        <v>693</v>
      </c>
      <c r="W1" s="321"/>
    </row>
    <row r="2" spans="1:33" ht="22.5" customHeight="1" x14ac:dyDescent="0.15">
      <c r="A2" s="292" t="s">
        <v>593</v>
      </c>
      <c r="B2" s="292"/>
      <c r="C2" s="292" t="s">
        <v>173</v>
      </c>
      <c r="D2" s="292"/>
      <c r="E2" s="292"/>
      <c r="F2" s="292"/>
      <c r="G2" s="293"/>
      <c r="H2" s="3" t="s">
        <v>189</v>
      </c>
      <c r="K2" s="285" t="s">
        <v>51</v>
      </c>
      <c r="L2" s="285"/>
      <c r="M2" s="286" t="s">
        <v>43</v>
      </c>
      <c r="N2" s="287"/>
      <c r="O2" s="2" t="s">
        <v>556</v>
      </c>
      <c r="P2" s="294" t="s">
        <v>54</v>
      </c>
      <c r="Q2" s="295"/>
      <c r="R2" s="296" t="e">
        <f>R1^0.444*M2^0.663*0.008883</f>
        <v>#VALUE!</v>
      </c>
      <c r="S2" s="297"/>
      <c r="T2" s="2" t="s">
        <v>557</v>
      </c>
      <c r="AG2" s="182"/>
    </row>
    <row r="3" spans="1:33" ht="22.5" customHeight="1" x14ac:dyDescent="0.25"/>
    <row r="4" spans="1:33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9"/>
      <c r="G4" s="285" t="s">
        <v>60</v>
      </c>
      <c r="H4" s="285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  <c r="AD4" s="7" t="s">
        <v>520</v>
      </c>
      <c r="AE4" s="7">
        <v>28</v>
      </c>
    </row>
    <row r="5" spans="1:33" ht="22.5" customHeight="1" x14ac:dyDescent="0.15">
      <c r="A5" s="6"/>
      <c r="B5" s="12" t="s">
        <v>192</v>
      </c>
      <c r="C5" s="22" t="s">
        <v>193</v>
      </c>
      <c r="D5" s="300"/>
      <c r="E5" s="300"/>
      <c r="F5" s="301"/>
      <c r="G5" s="337" t="s">
        <v>194</v>
      </c>
      <c r="H5" s="337"/>
      <c r="I5" s="11" t="s">
        <v>169</v>
      </c>
      <c r="J5" s="11"/>
      <c r="K5" s="11"/>
      <c r="L5" s="11"/>
      <c r="M5" s="11"/>
      <c r="N5" s="11"/>
      <c r="O5" s="11"/>
      <c r="P5" s="11" t="s">
        <v>512</v>
      </c>
      <c r="Q5" s="11"/>
      <c r="R5" s="11"/>
      <c r="S5" s="11"/>
      <c r="T5" s="11"/>
      <c r="U5" s="11"/>
      <c r="V5" s="11"/>
      <c r="W5" s="11" t="s">
        <v>512</v>
      </c>
      <c r="X5" s="11"/>
      <c r="Y5" s="11"/>
      <c r="Z5" s="11"/>
      <c r="AA5" s="11"/>
      <c r="AB5" s="11"/>
      <c r="AC5" s="11"/>
      <c r="AD5" s="11"/>
      <c r="AE5" s="11"/>
    </row>
    <row r="6" spans="1:33" ht="22.5" customHeight="1" x14ac:dyDescent="0.15">
      <c r="A6" s="7" t="s">
        <v>83</v>
      </c>
      <c r="B6" s="7" t="s">
        <v>57</v>
      </c>
      <c r="C6" s="8" t="s">
        <v>58</v>
      </c>
      <c r="D6" s="303"/>
      <c r="E6" s="303"/>
      <c r="F6" s="304"/>
      <c r="G6" s="7" t="s">
        <v>161</v>
      </c>
      <c r="H6" s="7" t="s">
        <v>85</v>
      </c>
      <c r="I6" s="7">
        <v>1</v>
      </c>
      <c r="J6" s="7">
        <v>2</v>
      </c>
      <c r="K6" s="7">
        <v>3</v>
      </c>
      <c r="L6" s="7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  <c r="X6" s="7">
        <v>16</v>
      </c>
      <c r="Y6" s="7">
        <v>17</v>
      </c>
      <c r="Z6" s="7">
        <v>18</v>
      </c>
      <c r="AA6" s="7">
        <v>19</v>
      </c>
      <c r="AB6" s="7">
        <v>20</v>
      </c>
      <c r="AC6" s="7">
        <v>21</v>
      </c>
      <c r="AD6" s="7" t="s">
        <v>520</v>
      </c>
      <c r="AE6" s="7">
        <v>28</v>
      </c>
    </row>
    <row r="7" spans="1:33" ht="22.5" customHeight="1" x14ac:dyDescent="0.15">
      <c r="A7" s="302">
        <v>1</v>
      </c>
      <c r="B7" s="37" t="s">
        <v>567</v>
      </c>
      <c r="C7" s="18" t="s">
        <v>519</v>
      </c>
      <c r="D7" s="112"/>
      <c r="E7" s="112"/>
      <c r="F7" s="113"/>
      <c r="G7" s="302" t="s">
        <v>594</v>
      </c>
      <c r="H7" s="302" t="s">
        <v>109</v>
      </c>
      <c r="I7" s="302" t="s">
        <v>66</v>
      </c>
      <c r="J7" s="302"/>
      <c r="K7" s="302"/>
      <c r="L7" s="302"/>
      <c r="M7" s="302"/>
      <c r="N7" s="302"/>
      <c r="O7" s="302"/>
      <c r="P7" s="302" t="s">
        <v>151</v>
      </c>
      <c r="Q7" s="302"/>
      <c r="R7" s="302"/>
      <c r="S7" s="302"/>
      <c r="T7" s="302"/>
      <c r="U7" s="302"/>
      <c r="V7" s="302"/>
      <c r="W7" s="302" t="s">
        <v>151</v>
      </c>
      <c r="X7" s="302"/>
      <c r="Y7" s="302"/>
      <c r="Z7" s="302"/>
      <c r="AA7" s="302"/>
      <c r="AB7" s="302"/>
      <c r="AC7" s="302"/>
      <c r="AD7" s="302"/>
      <c r="AE7" s="302"/>
    </row>
    <row r="8" spans="1:33" ht="22.5" customHeight="1" x14ac:dyDescent="0.15">
      <c r="A8" s="302"/>
      <c r="B8" s="79" t="s">
        <v>595</v>
      </c>
      <c r="C8" s="80" t="s">
        <v>232</v>
      </c>
      <c r="D8" s="316"/>
      <c r="E8" s="316"/>
      <c r="F8" s="317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</row>
    <row r="9" spans="1:33" ht="22.5" customHeight="1" x14ac:dyDescent="0.15">
      <c r="A9" s="302"/>
      <c r="B9" s="41" t="s">
        <v>87</v>
      </c>
      <c r="C9" s="21" t="s">
        <v>201</v>
      </c>
      <c r="D9" s="316"/>
      <c r="E9" s="316"/>
      <c r="F9" s="317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</row>
    <row r="10" spans="1:33" ht="22.5" customHeight="1" x14ac:dyDescent="0.15">
      <c r="A10" s="318">
        <v>2</v>
      </c>
      <c r="B10" s="81" t="s">
        <v>596</v>
      </c>
      <c r="C10" s="26" t="s">
        <v>597</v>
      </c>
      <c r="D10" s="46" t="s">
        <v>183</v>
      </c>
      <c r="E10" s="47" t="e">
        <f>90*R2</f>
        <v>#VALUE!</v>
      </c>
      <c r="F10" s="48" t="s">
        <v>571</v>
      </c>
      <c r="G10" s="318" t="s">
        <v>108</v>
      </c>
      <c r="H10" s="318" t="s">
        <v>91</v>
      </c>
      <c r="I10" s="318" t="s">
        <v>66</v>
      </c>
      <c r="J10" s="318"/>
      <c r="K10" s="318"/>
      <c r="L10" s="318"/>
      <c r="M10" s="318"/>
      <c r="N10" s="318"/>
      <c r="O10" s="318"/>
      <c r="P10" s="318" t="s">
        <v>75</v>
      </c>
      <c r="Q10" s="318"/>
      <c r="R10" s="318"/>
      <c r="S10" s="318"/>
      <c r="T10" s="318"/>
      <c r="U10" s="318"/>
      <c r="V10" s="318"/>
      <c r="W10" s="318" t="s">
        <v>66</v>
      </c>
      <c r="X10" s="318"/>
      <c r="Y10" s="318"/>
      <c r="Z10" s="318"/>
      <c r="AA10" s="318"/>
      <c r="AB10" s="318"/>
      <c r="AC10" s="318"/>
      <c r="AD10" s="318"/>
      <c r="AE10" s="318"/>
    </row>
    <row r="11" spans="1:33" ht="22.5" customHeight="1" x14ac:dyDescent="0.15">
      <c r="A11" s="318"/>
      <c r="B11" s="29" t="s">
        <v>147</v>
      </c>
      <c r="C11" s="30" t="s">
        <v>120</v>
      </c>
      <c r="D11" s="31"/>
      <c r="E11" s="31"/>
      <c r="F11" s="32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</row>
    <row r="12" spans="1:33" ht="22.5" customHeight="1" x14ac:dyDescent="0.15">
      <c r="A12" s="352">
        <v>3</v>
      </c>
      <c r="B12" s="37" t="s">
        <v>598</v>
      </c>
      <c r="C12" s="18" t="s">
        <v>599</v>
      </c>
      <c r="D12" s="38" t="s">
        <v>291</v>
      </c>
      <c r="E12" s="39" t="e">
        <f>10*R1</f>
        <v>#VALUE!</v>
      </c>
      <c r="F12" s="40" t="s">
        <v>600</v>
      </c>
      <c r="G12" s="352" t="s">
        <v>90</v>
      </c>
      <c r="H12" s="107" t="s">
        <v>168</v>
      </c>
      <c r="I12" s="302" t="s">
        <v>169</v>
      </c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 t="s">
        <v>512</v>
      </c>
      <c r="X12" s="302"/>
      <c r="Y12" s="302"/>
      <c r="Z12" s="302"/>
      <c r="AA12" s="302"/>
      <c r="AB12" s="302"/>
      <c r="AC12" s="302"/>
      <c r="AD12" s="302"/>
      <c r="AE12" s="302"/>
    </row>
    <row r="13" spans="1:33" ht="22.5" customHeight="1" x14ac:dyDescent="0.15">
      <c r="A13" s="353"/>
      <c r="B13" s="41" t="s">
        <v>87</v>
      </c>
      <c r="C13" s="21" t="s">
        <v>308</v>
      </c>
      <c r="D13" s="42"/>
      <c r="E13" s="43"/>
      <c r="F13" s="44"/>
      <c r="G13" s="353"/>
      <c r="H13" s="108" t="s">
        <v>309</v>
      </c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</row>
    <row r="14" spans="1:33" ht="22.5" customHeight="1" x14ac:dyDescent="0.15">
      <c r="A14" s="33">
        <v>4</v>
      </c>
      <c r="B14" s="36" t="s">
        <v>87</v>
      </c>
      <c r="C14" s="35" t="s">
        <v>149</v>
      </c>
      <c r="D14" s="104"/>
      <c r="E14" s="104"/>
      <c r="F14" s="161"/>
      <c r="G14" s="33" t="s">
        <v>101</v>
      </c>
      <c r="H14" s="33" t="s">
        <v>150</v>
      </c>
      <c r="I14" s="33" t="s">
        <v>66</v>
      </c>
      <c r="J14" s="33"/>
      <c r="K14" s="33"/>
      <c r="L14" s="33"/>
      <c r="M14" s="33"/>
      <c r="N14" s="33"/>
      <c r="O14" s="33"/>
      <c r="P14" s="33" t="s">
        <v>512</v>
      </c>
      <c r="Q14" s="33"/>
      <c r="R14" s="33"/>
      <c r="S14" s="33"/>
      <c r="T14" s="33"/>
      <c r="U14" s="33"/>
      <c r="V14" s="33"/>
      <c r="W14" s="33" t="s">
        <v>151</v>
      </c>
      <c r="X14" s="33"/>
      <c r="Y14" s="33"/>
      <c r="Z14" s="33"/>
      <c r="AA14" s="33"/>
      <c r="AB14" s="33"/>
      <c r="AC14" s="33"/>
      <c r="AD14" s="33"/>
      <c r="AE14" s="33"/>
    </row>
    <row r="15" spans="1:33" x14ac:dyDescent="0.15">
      <c r="A15" s="78" t="s">
        <v>205</v>
      </c>
      <c r="B15" s="78"/>
      <c r="C15" s="78"/>
      <c r="D15"/>
      <c r="E15"/>
      <c r="F15"/>
      <c r="G15" s="78"/>
      <c r="H15" s="7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3" ht="12.95" x14ac:dyDescent="0.25">
      <c r="D16"/>
      <c r="E16"/>
      <c r="F16"/>
    </row>
    <row r="17" spans="4:6" ht="12.95" x14ac:dyDescent="0.25">
      <c r="D17" s="325"/>
      <c r="E17" s="325"/>
      <c r="F17" s="325"/>
    </row>
    <row r="26" spans="4:6" x14ac:dyDescent="0.15">
      <c r="D26" s="5"/>
      <c r="E26" s="5"/>
      <c r="F26" s="5"/>
    </row>
    <row r="27" spans="4:6" x14ac:dyDescent="0.15">
      <c r="D27" s="5"/>
      <c r="E27" s="5"/>
      <c r="F27" s="5"/>
    </row>
  </sheetData>
  <mergeCells count="97">
    <mergeCell ref="AA12:AA13"/>
    <mergeCell ref="AB12:AB13"/>
    <mergeCell ref="AC12:AC13"/>
    <mergeCell ref="AD12:AD13"/>
    <mergeCell ref="AE12:AE13"/>
    <mergeCell ref="D17:F17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D10:AD11"/>
    <mergeCell ref="AE10:AE11"/>
    <mergeCell ref="A12:A13"/>
    <mergeCell ref="G12:G13"/>
    <mergeCell ref="I12:I13"/>
    <mergeCell ref="J12:J13"/>
    <mergeCell ref="K12:K13"/>
    <mergeCell ref="L12:L13"/>
    <mergeCell ref="M12:M13"/>
    <mergeCell ref="N12:N13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A10:A11"/>
    <mergeCell ref="G10:G11"/>
    <mergeCell ref="H10:H11"/>
    <mergeCell ref="I10:I11"/>
    <mergeCell ref="J10:J11"/>
    <mergeCell ref="K10:K11"/>
    <mergeCell ref="AA7:AA9"/>
    <mergeCell ref="AB7:AB9"/>
    <mergeCell ref="AC7:AC9"/>
    <mergeCell ref="AD7:AD9"/>
    <mergeCell ref="K7:K9"/>
    <mergeCell ref="L7:L9"/>
    <mergeCell ref="M7:M9"/>
    <mergeCell ref="N7:N9"/>
    <mergeCell ref="W10:W11"/>
    <mergeCell ref="L10:L11"/>
    <mergeCell ref="M10:M11"/>
    <mergeCell ref="N10:N11"/>
    <mergeCell ref="O10:O11"/>
    <mergeCell ref="P10:P11"/>
    <mergeCell ref="Q10:Q11"/>
    <mergeCell ref="AE7:AE9"/>
    <mergeCell ref="D8:F9"/>
    <mergeCell ref="U7:U9"/>
    <mergeCell ref="V7:V9"/>
    <mergeCell ref="W7:W9"/>
    <mergeCell ref="X7:X9"/>
    <mergeCell ref="Y7:Y9"/>
    <mergeCell ref="Z7:Z9"/>
    <mergeCell ref="O7:O9"/>
    <mergeCell ref="P7:P9"/>
    <mergeCell ref="Q7:Q9"/>
    <mergeCell ref="R7:R9"/>
    <mergeCell ref="S7:S9"/>
    <mergeCell ref="T7:T9"/>
    <mergeCell ref="I7:I9"/>
    <mergeCell ref="J7:J9"/>
    <mergeCell ref="A7:A9"/>
    <mergeCell ref="G7:G9"/>
    <mergeCell ref="H7:H9"/>
    <mergeCell ref="A2:B2"/>
    <mergeCell ref="C2:G2"/>
    <mergeCell ref="D4:F4"/>
    <mergeCell ref="G4:H4"/>
    <mergeCell ref="D5:F5"/>
    <mergeCell ref="G5:H5"/>
    <mergeCell ref="D6:F6"/>
    <mergeCell ref="A1:B1"/>
    <mergeCell ref="C1:G1"/>
    <mergeCell ref="K1:L1"/>
    <mergeCell ref="M1:N1"/>
    <mergeCell ref="P1:Q1"/>
    <mergeCell ref="V1:W1"/>
    <mergeCell ref="K2:L2"/>
    <mergeCell ref="M2:N2"/>
    <mergeCell ref="P2:Q2"/>
    <mergeCell ref="R2:S2"/>
    <mergeCell ref="R1:S1"/>
  </mergeCells>
  <phoneticPr fontId="1"/>
  <hyperlinks>
    <hyperlink ref="V1" location="目次!A1" display="戻る" xr:uid="{00000000-0004-0000-3900-000000000000}"/>
  </hyperlinks>
  <pageMargins left="0.7" right="0.7" top="0.75" bottom="0.75" header="0.3" footer="0.3"/>
  <pageSetup paperSize="9" scale="71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G29"/>
  <sheetViews>
    <sheetView showGridLines="0" zoomScale="85" zoomScaleNormal="85" workbookViewId="0">
      <selection activeCell="V1" sqref="V1"/>
    </sheetView>
  </sheetViews>
  <sheetFormatPr defaultRowHeight="13.5" x14ac:dyDescent="0.15"/>
  <cols>
    <col min="1" max="1" width="7.125" bestFit="1" customWidth="1"/>
    <col min="2" max="2" width="16.2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0" width="4.375" customWidth="1"/>
  </cols>
  <sheetData>
    <row r="1" spans="1:33" ht="22.5" customHeight="1" x14ac:dyDescent="0.15">
      <c r="A1" s="284" t="s">
        <v>39</v>
      </c>
      <c r="B1" s="284"/>
      <c r="C1" s="284" t="s">
        <v>524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554</v>
      </c>
      <c r="V1" s="182" t="s">
        <v>693</v>
      </c>
    </row>
    <row r="2" spans="1:33" ht="22.5" customHeight="1" x14ac:dyDescent="0.15">
      <c r="A2" s="292" t="s">
        <v>601</v>
      </c>
      <c r="B2" s="292"/>
      <c r="C2" s="292" t="s">
        <v>602</v>
      </c>
      <c r="D2" s="292"/>
      <c r="E2" s="292"/>
      <c r="F2" s="292"/>
      <c r="G2" s="293"/>
      <c r="H2" s="3" t="s">
        <v>603</v>
      </c>
      <c r="K2" s="285" t="s">
        <v>51</v>
      </c>
      <c r="L2" s="285"/>
      <c r="M2" s="286" t="s">
        <v>43</v>
      </c>
      <c r="N2" s="287"/>
      <c r="O2" s="2" t="s">
        <v>556</v>
      </c>
      <c r="P2" s="294" t="s">
        <v>54</v>
      </c>
      <c r="Q2" s="295"/>
      <c r="R2" s="296" t="e">
        <f>R1^0.444*M2^0.663*0.008883</f>
        <v>#VALUE!</v>
      </c>
      <c r="S2" s="297"/>
      <c r="T2" s="2" t="s">
        <v>557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521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</row>
    <row r="5" spans="1:33" ht="22.5" customHeight="1" x14ac:dyDescent="0.15">
      <c r="A5" s="60">
        <v>1</v>
      </c>
      <c r="B5" s="95" t="s">
        <v>87</v>
      </c>
      <c r="C5" s="63" t="s">
        <v>513</v>
      </c>
      <c r="D5" s="162"/>
      <c r="E5" s="162"/>
      <c r="F5" s="163"/>
      <c r="G5" s="60" t="s">
        <v>515</v>
      </c>
      <c r="H5" s="60" t="s">
        <v>109</v>
      </c>
      <c r="I5" s="60" t="s">
        <v>512</v>
      </c>
      <c r="J5" s="60"/>
      <c r="K5" s="60"/>
      <c r="L5" s="60"/>
      <c r="M5" s="60"/>
      <c r="N5" s="60"/>
      <c r="O5" s="60"/>
    </row>
    <row r="6" spans="1:33" ht="22.5" customHeight="1" x14ac:dyDescent="0.15">
      <c r="A6" s="408">
        <v>2</v>
      </c>
      <c r="B6" s="379" t="s">
        <v>604</v>
      </c>
      <c r="C6" s="149" t="s">
        <v>605</v>
      </c>
      <c r="D6" s="46" t="s">
        <v>516</v>
      </c>
      <c r="E6" s="47" t="e">
        <f>4*R1</f>
        <v>#VALUE!</v>
      </c>
      <c r="F6" s="48" t="s">
        <v>571</v>
      </c>
      <c r="G6" s="408" t="s">
        <v>197</v>
      </c>
      <c r="H6" s="164" t="s">
        <v>168</v>
      </c>
      <c r="I6" s="326" t="s">
        <v>512</v>
      </c>
      <c r="J6" s="326"/>
      <c r="K6" s="326"/>
      <c r="L6" s="326"/>
      <c r="M6" s="326"/>
      <c r="N6" s="326"/>
      <c r="O6" s="326"/>
    </row>
    <row r="7" spans="1:33" ht="22.5" customHeight="1" x14ac:dyDescent="0.15">
      <c r="A7" s="427"/>
      <c r="B7" s="380"/>
      <c r="C7" s="165" t="s">
        <v>606</v>
      </c>
      <c r="D7" s="154" t="s">
        <v>516</v>
      </c>
      <c r="E7" s="153" t="e">
        <f>2*R1</f>
        <v>#VALUE!</v>
      </c>
      <c r="F7" s="152" t="s">
        <v>607</v>
      </c>
      <c r="G7" s="427"/>
      <c r="H7" s="166" t="s">
        <v>248</v>
      </c>
      <c r="I7" s="326"/>
      <c r="J7" s="326"/>
      <c r="K7" s="326"/>
      <c r="L7" s="326"/>
      <c r="M7" s="326"/>
      <c r="N7" s="326"/>
      <c r="O7" s="326"/>
    </row>
    <row r="8" spans="1:33" ht="22.5" customHeight="1" x14ac:dyDescent="0.15">
      <c r="A8" s="409"/>
      <c r="B8" s="167" t="s">
        <v>87</v>
      </c>
      <c r="C8" s="146" t="s">
        <v>579</v>
      </c>
      <c r="D8" s="31"/>
      <c r="E8" s="31"/>
      <c r="F8" s="32"/>
      <c r="G8" s="409"/>
      <c r="H8" s="168"/>
      <c r="I8" s="326"/>
      <c r="J8" s="326"/>
      <c r="K8" s="326"/>
      <c r="L8" s="326"/>
      <c r="M8" s="326"/>
      <c r="N8" s="326"/>
      <c r="O8" s="326"/>
    </row>
    <row r="9" spans="1:33" ht="22.5" customHeight="1" x14ac:dyDescent="0.15">
      <c r="A9" s="60">
        <v>5</v>
      </c>
      <c r="B9" s="62" t="s">
        <v>87</v>
      </c>
      <c r="C9" s="22" t="s">
        <v>355</v>
      </c>
      <c r="D9" s="327"/>
      <c r="E9" s="327"/>
      <c r="F9" s="328"/>
      <c r="G9" s="60" t="s">
        <v>515</v>
      </c>
      <c r="H9" s="60" t="s">
        <v>150</v>
      </c>
      <c r="I9" s="60" t="s">
        <v>512</v>
      </c>
      <c r="J9" s="60"/>
      <c r="K9" s="60"/>
      <c r="L9" s="60"/>
      <c r="M9" s="60"/>
      <c r="N9" s="60"/>
      <c r="O9" s="60"/>
    </row>
    <row r="10" spans="1:33" ht="12.95" x14ac:dyDescent="0.25">
      <c r="D10"/>
      <c r="E10"/>
      <c r="F10"/>
    </row>
    <row r="11" spans="1:33" ht="12.95" x14ac:dyDescent="0.25">
      <c r="A11" s="5"/>
      <c r="B11" s="5"/>
      <c r="C11" s="5"/>
      <c r="D11" s="5"/>
      <c r="E11" s="5"/>
      <c r="F11" s="5"/>
      <c r="G11" s="5"/>
      <c r="H11" s="5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25">
    <mergeCell ref="D19:F19"/>
    <mergeCell ref="K6:K8"/>
    <mergeCell ref="L6:L8"/>
    <mergeCell ref="M6:M8"/>
    <mergeCell ref="N6:N8"/>
    <mergeCell ref="O6:O8"/>
    <mergeCell ref="D9:F9"/>
    <mergeCell ref="D4:F4"/>
    <mergeCell ref="A6:A8"/>
    <mergeCell ref="B6:B7"/>
    <mergeCell ref="G6:G8"/>
    <mergeCell ref="I6:I8"/>
    <mergeCell ref="J6:J8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3A00-000000000000}"/>
  </hyperlink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131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172</v>
      </c>
      <c r="V1" s="321" t="s">
        <v>693</v>
      </c>
      <c r="W1" s="321"/>
    </row>
    <row r="2" spans="1:33" ht="22.5" customHeight="1" x14ac:dyDescent="0.15">
      <c r="A2" s="292" t="s">
        <v>735</v>
      </c>
      <c r="B2" s="292"/>
      <c r="C2" s="292" t="s">
        <v>206</v>
      </c>
      <c r="D2" s="292"/>
      <c r="E2" s="292"/>
      <c r="F2" s="292"/>
      <c r="G2" s="293"/>
      <c r="H2" s="60" t="s">
        <v>207</v>
      </c>
      <c r="K2" s="285" t="s">
        <v>51</v>
      </c>
      <c r="L2" s="285"/>
      <c r="M2" s="286" t="s">
        <v>43</v>
      </c>
      <c r="N2" s="287"/>
      <c r="O2" s="2" t="s">
        <v>208</v>
      </c>
      <c r="P2" s="294" t="s">
        <v>54</v>
      </c>
      <c r="Q2" s="295"/>
      <c r="R2" s="296" t="e">
        <f>R1^0.444*M2^0.663*0.008883</f>
        <v>#VALUE!</v>
      </c>
      <c r="S2" s="297"/>
      <c r="T2" s="2" t="s">
        <v>209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210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A5" s="292">
        <v>1</v>
      </c>
      <c r="B5" s="65" t="s">
        <v>77</v>
      </c>
      <c r="C5" s="66" t="s">
        <v>211</v>
      </c>
      <c r="D5" s="335"/>
      <c r="E5" s="335"/>
      <c r="F5" s="336"/>
      <c r="G5" s="292" t="s">
        <v>108</v>
      </c>
      <c r="H5" s="292" t="s">
        <v>109</v>
      </c>
      <c r="I5" s="292" t="s">
        <v>66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</row>
    <row r="6" spans="1:33" ht="22.5" customHeight="1" x14ac:dyDescent="0.15">
      <c r="A6" s="292"/>
      <c r="B6" s="67" t="s">
        <v>87</v>
      </c>
      <c r="C6" s="68" t="s">
        <v>212</v>
      </c>
      <c r="D6" s="332"/>
      <c r="E6" s="332"/>
      <c r="F6" s="333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</row>
    <row r="7" spans="1:33" ht="22.5" customHeight="1" x14ac:dyDescent="0.15">
      <c r="A7" s="326">
        <v>2</v>
      </c>
      <c r="B7" s="69" t="s">
        <v>213</v>
      </c>
      <c r="C7" s="70" t="s">
        <v>214</v>
      </c>
      <c r="D7" s="46" t="s">
        <v>166</v>
      </c>
      <c r="E7" s="47" t="e">
        <f>60*R2</f>
        <v>#VALUE!</v>
      </c>
      <c r="F7" s="48" t="s">
        <v>184</v>
      </c>
      <c r="G7" s="326" t="s">
        <v>118</v>
      </c>
      <c r="H7" s="326" t="s">
        <v>91</v>
      </c>
      <c r="I7" s="326" t="s">
        <v>75</v>
      </c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</row>
    <row r="8" spans="1:33" ht="22.5" customHeight="1" x14ac:dyDescent="0.15">
      <c r="A8" s="326"/>
      <c r="B8" s="71" t="s">
        <v>87</v>
      </c>
      <c r="C8" s="72" t="s">
        <v>120</v>
      </c>
      <c r="D8" s="31"/>
      <c r="E8" s="31"/>
      <c r="F8" s="32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</row>
    <row r="9" spans="1:33" ht="22.5" customHeight="1" x14ac:dyDescent="0.15">
      <c r="A9" s="60">
        <v>3</v>
      </c>
      <c r="B9" s="62" t="s">
        <v>87</v>
      </c>
      <c r="C9" s="63" t="s">
        <v>216</v>
      </c>
      <c r="D9" s="338"/>
      <c r="E9" s="338"/>
      <c r="F9" s="334"/>
      <c r="G9" s="60" t="s">
        <v>90</v>
      </c>
      <c r="H9" s="60" t="s">
        <v>150</v>
      </c>
      <c r="I9" s="60" t="s">
        <v>138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33" ht="12.95" x14ac:dyDescent="0.25">
      <c r="D10"/>
      <c r="E10"/>
      <c r="F10"/>
    </row>
    <row r="11" spans="1:33" ht="12.95" x14ac:dyDescent="0.25">
      <c r="D11"/>
      <c r="E11"/>
      <c r="F11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66">
    <mergeCell ref="V1:W1"/>
    <mergeCell ref="D19:F19"/>
    <mergeCell ref="Y7:Y8"/>
    <mergeCell ref="Z7:Z8"/>
    <mergeCell ref="AA7:AA8"/>
    <mergeCell ref="I5:I6"/>
    <mergeCell ref="K5:K6"/>
    <mergeCell ref="L5:L6"/>
    <mergeCell ref="M5:M6"/>
    <mergeCell ref="N5:N6"/>
    <mergeCell ref="P2:Q2"/>
    <mergeCell ref="R2:S2"/>
    <mergeCell ref="R1:S1"/>
    <mergeCell ref="AB7:AB8"/>
    <mergeCell ref="AC7:AC8"/>
    <mergeCell ref="D9:F9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B5:AB6"/>
    <mergeCell ref="O5:O6"/>
    <mergeCell ref="P5:P6"/>
    <mergeCell ref="Q5:Q6"/>
    <mergeCell ref="R5:R6"/>
    <mergeCell ref="S5:S6"/>
    <mergeCell ref="T5:T6"/>
    <mergeCell ref="AC5:AC6"/>
    <mergeCell ref="D6:F6"/>
    <mergeCell ref="A7:A8"/>
    <mergeCell ref="G7:G8"/>
    <mergeCell ref="H7:H8"/>
    <mergeCell ref="I7:I8"/>
    <mergeCell ref="J7:J8"/>
    <mergeCell ref="K7:K8"/>
    <mergeCell ref="L7:L8"/>
    <mergeCell ref="V5:V6"/>
    <mergeCell ref="W5:W6"/>
    <mergeCell ref="X5:X6"/>
    <mergeCell ref="Y5:Y6"/>
    <mergeCell ref="Z5:Z6"/>
    <mergeCell ref="AA5:AA6"/>
    <mergeCell ref="U5:U6"/>
    <mergeCell ref="A2:B2"/>
    <mergeCell ref="C2:G2"/>
    <mergeCell ref="K2:L2"/>
    <mergeCell ref="M2:N2"/>
    <mergeCell ref="D4:F4"/>
    <mergeCell ref="A5:A6"/>
    <mergeCell ref="D5:F5"/>
    <mergeCell ref="G5:G6"/>
    <mergeCell ref="H5:H6"/>
    <mergeCell ref="J5:J6"/>
    <mergeCell ref="A1:B1"/>
    <mergeCell ref="C1:G1"/>
    <mergeCell ref="K1:L1"/>
    <mergeCell ref="M1:N1"/>
    <mergeCell ref="P1:Q1"/>
  </mergeCells>
  <phoneticPr fontId="1"/>
  <hyperlinks>
    <hyperlink ref="V1" location="目次!A1" display="戻る" xr:uid="{00000000-0004-0000-0500-000000000000}"/>
  </hyperlinks>
  <pageMargins left="0.7" right="0.7" top="0.75" bottom="0.75" header="0.3" footer="0.3"/>
  <pageSetup paperSize="9" scale="7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2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608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292" t="s">
        <v>609</v>
      </c>
      <c r="B2" s="292"/>
      <c r="C2" s="292" t="s">
        <v>133</v>
      </c>
      <c r="D2" s="292"/>
      <c r="E2" s="292"/>
      <c r="F2" s="292"/>
      <c r="G2" s="293"/>
      <c r="H2" s="3" t="s">
        <v>603</v>
      </c>
      <c r="K2" s="285" t="s">
        <v>51</v>
      </c>
      <c r="L2" s="285"/>
      <c r="M2" s="286" t="s">
        <v>43</v>
      </c>
      <c r="N2" s="287"/>
      <c r="O2" s="2" t="s">
        <v>190</v>
      </c>
      <c r="P2" s="294" t="s">
        <v>54</v>
      </c>
      <c r="Q2" s="295"/>
      <c r="R2" s="296" t="e">
        <f>R1^0.444*M2^0.663*0.008883</f>
        <v>#VALUE!</v>
      </c>
      <c r="S2" s="297"/>
      <c r="T2" s="2" t="s">
        <v>557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610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A5" s="60">
        <v>1</v>
      </c>
      <c r="B5" s="95" t="s">
        <v>87</v>
      </c>
      <c r="C5" s="63" t="s">
        <v>200</v>
      </c>
      <c r="D5" s="162"/>
      <c r="E5" s="162"/>
      <c r="F5" s="163"/>
      <c r="G5" s="60" t="s">
        <v>515</v>
      </c>
      <c r="H5" s="60" t="s">
        <v>109</v>
      </c>
      <c r="I5" s="60" t="s">
        <v>611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33" ht="22.5" customHeight="1" x14ac:dyDescent="0.15">
      <c r="A6" s="326">
        <v>2</v>
      </c>
      <c r="B6" s="379" t="s">
        <v>242</v>
      </c>
      <c r="C6" s="149" t="s">
        <v>244</v>
      </c>
      <c r="D6" s="46" t="s">
        <v>516</v>
      </c>
      <c r="E6" s="47" t="e">
        <f>8*R1</f>
        <v>#VALUE!</v>
      </c>
      <c r="F6" s="48" t="s">
        <v>146</v>
      </c>
      <c r="G6" s="408" t="s">
        <v>612</v>
      </c>
      <c r="H6" s="164" t="s">
        <v>168</v>
      </c>
      <c r="I6" s="326" t="s">
        <v>504</v>
      </c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</row>
    <row r="7" spans="1:33" ht="22.5" customHeight="1" x14ac:dyDescent="0.15">
      <c r="A7" s="326"/>
      <c r="B7" s="380"/>
      <c r="C7" s="165" t="s">
        <v>247</v>
      </c>
      <c r="D7" s="154" t="s">
        <v>613</v>
      </c>
      <c r="E7" s="153" t="e">
        <f>6*R1</f>
        <v>#VALUE!</v>
      </c>
      <c r="F7" s="152" t="s">
        <v>116</v>
      </c>
      <c r="G7" s="427"/>
      <c r="H7" s="166" t="s">
        <v>248</v>
      </c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</row>
    <row r="8" spans="1:33" ht="22.5" customHeight="1" x14ac:dyDescent="0.15">
      <c r="A8" s="326"/>
      <c r="B8" s="167" t="s">
        <v>87</v>
      </c>
      <c r="C8" s="146" t="s">
        <v>614</v>
      </c>
      <c r="D8" s="31"/>
      <c r="E8" s="31"/>
      <c r="F8" s="32"/>
      <c r="G8" s="409"/>
      <c r="H8" s="168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</row>
    <row r="9" spans="1:33" ht="22.5" customHeight="1" x14ac:dyDescent="0.15">
      <c r="A9" s="60">
        <v>3</v>
      </c>
      <c r="B9" s="62" t="s">
        <v>87</v>
      </c>
      <c r="C9" s="22" t="s">
        <v>502</v>
      </c>
      <c r="D9" s="327"/>
      <c r="E9" s="327"/>
      <c r="F9" s="328"/>
      <c r="G9" s="60" t="s">
        <v>89</v>
      </c>
      <c r="H9" s="60" t="s">
        <v>150</v>
      </c>
      <c r="I9" s="60" t="s">
        <v>75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33" ht="12.95" x14ac:dyDescent="0.25">
      <c r="D10"/>
      <c r="E10"/>
      <c r="F10"/>
    </row>
    <row r="11" spans="1:33" ht="12.95" x14ac:dyDescent="0.25">
      <c r="A11" s="324"/>
      <c r="B11" s="324"/>
      <c r="C11" s="324"/>
      <c r="D11" s="324"/>
      <c r="E11" s="324"/>
      <c r="F11" s="324"/>
      <c r="G11" s="324"/>
      <c r="H11" s="324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41">
    <mergeCell ref="AC6:AC8"/>
    <mergeCell ref="D9:F9"/>
    <mergeCell ref="A11:H11"/>
    <mergeCell ref="D19:F19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P6:P8"/>
    <mergeCell ref="D4:F4"/>
    <mergeCell ref="A6:A8"/>
    <mergeCell ref="B6:B7"/>
    <mergeCell ref="G6:G8"/>
    <mergeCell ref="I6:I8"/>
    <mergeCell ref="J6:J8"/>
    <mergeCell ref="K6:K8"/>
    <mergeCell ref="L6:L8"/>
    <mergeCell ref="M6:M8"/>
    <mergeCell ref="N6:N8"/>
    <mergeCell ref="O6:O8"/>
    <mergeCell ref="V1:W1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3B00-000000000000}"/>
  </hyperlinks>
  <pageMargins left="0.7" right="0.7" top="0.75" bottom="0.75" header="0.3" footer="0.3"/>
  <pageSetup paperSize="9" scale="74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2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615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132</v>
      </c>
      <c r="V1" s="321" t="s">
        <v>693</v>
      </c>
      <c r="W1" s="321"/>
    </row>
    <row r="2" spans="1:33" ht="22.5" customHeight="1" x14ac:dyDescent="0.15">
      <c r="A2" s="292" t="s">
        <v>743</v>
      </c>
      <c r="B2" s="292"/>
      <c r="C2" s="292" t="s">
        <v>133</v>
      </c>
      <c r="D2" s="292"/>
      <c r="E2" s="292"/>
      <c r="F2" s="292"/>
      <c r="G2" s="293"/>
      <c r="H2" s="3" t="s">
        <v>603</v>
      </c>
      <c r="K2" s="285" t="s">
        <v>51</v>
      </c>
      <c r="L2" s="285"/>
      <c r="M2" s="286" t="s">
        <v>43</v>
      </c>
      <c r="N2" s="287"/>
      <c r="O2" s="2" t="s">
        <v>208</v>
      </c>
      <c r="P2" s="294" t="s">
        <v>54</v>
      </c>
      <c r="Q2" s="295"/>
      <c r="R2" s="296" t="e">
        <f>R1^0.444*M2^0.663*0.008883</f>
        <v>#VALUE!</v>
      </c>
      <c r="S2" s="297"/>
      <c r="T2" s="2" t="s">
        <v>539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1" t="s">
        <v>58</v>
      </c>
      <c r="D4" s="288" t="s">
        <v>59</v>
      </c>
      <c r="E4" s="288"/>
      <c r="F4" s="289"/>
      <c r="G4" s="1" t="s">
        <v>161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A5" s="375">
        <v>1</v>
      </c>
      <c r="B5" s="65" t="s">
        <v>144</v>
      </c>
      <c r="C5" s="122" t="s">
        <v>195</v>
      </c>
      <c r="D5" s="314"/>
      <c r="E5" s="314"/>
      <c r="F5" s="315"/>
      <c r="G5" s="292" t="s">
        <v>108</v>
      </c>
      <c r="H5" s="292" t="s">
        <v>109</v>
      </c>
      <c r="I5" s="292" t="s">
        <v>65</v>
      </c>
      <c r="J5" s="292"/>
      <c r="K5" s="292"/>
      <c r="L5" s="292"/>
      <c r="M5" s="292"/>
      <c r="N5" s="292"/>
      <c r="O5" s="292"/>
      <c r="P5" s="292" t="s">
        <v>616</v>
      </c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</row>
    <row r="6" spans="1:33" ht="22.5" customHeight="1" x14ac:dyDescent="0.15">
      <c r="A6" s="377"/>
      <c r="B6" s="67" t="s">
        <v>87</v>
      </c>
      <c r="C6" s="123" t="s">
        <v>458</v>
      </c>
      <c r="D6" s="316"/>
      <c r="E6" s="316"/>
      <c r="F6" s="317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</row>
    <row r="7" spans="1:33" ht="22.5" customHeight="1" x14ac:dyDescent="0.15">
      <c r="A7" s="408">
        <v>2</v>
      </c>
      <c r="B7" s="69" t="s">
        <v>617</v>
      </c>
      <c r="C7" s="169" t="s">
        <v>618</v>
      </c>
      <c r="D7" s="46" t="s">
        <v>286</v>
      </c>
      <c r="E7" s="47" t="e">
        <f>25*R2</f>
        <v>#VALUE!</v>
      </c>
      <c r="F7" s="48" t="s">
        <v>167</v>
      </c>
      <c r="G7" s="326" t="s">
        <v>108</v>
      </c>
      <c r="H7" s="326" t="s">
        <v>619</v>
      </c>
      <c r="I7" s="326" t="s">
        <v>126</v>
      </c>
      <c r="J7" s="326"/>
      <c r="K7" s="326"/>
      <c r="L7" s="326"/>
      <c r="M7" s="326"/>
      <c r="N7" s="326"/>
      <c r="O7" s="326"/>
      <c r="P7" s="326" t="s">
        <v>504</v>
      </c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</row>
    <row r="8" spans="1:33" ht="22.5" customHeight="1" x14ac:dyDescent="0.15">
      <c r="A8" s="409"/>
      <c r="B8" s="71" t="s">
        <v>87</v>
      </c>
      <c r="C8" s="121" t="s">
        <v>149</v>
      </c>
      <c r="D8" s="31"/>
      <c r="E8" s="31"/>
      <c r="F8" s="32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</row>
    <row r="9" spans="1:33" ht="22.5" customHeight="1" x14ac:dyDescent="0.15">
      <c r="A9" s="60">
        <v>3</v>
      </c>
      <c r="B9" s="62" t="s">
        <v>87</v>
      </c>
      <c r="C9" s="111" t="s">
        <v>620</v>
      </c>
      <c r="D9" s="327"/>
      <c r="E9" s="327"/>
      <c r="F9" s="328"/>
      <c r="G9" s="60" t="s">
        <v>197</v>
      </c>
      <c r="H9" s="60" t="s">
        <v>150</v>
      </c>
      <c r="I9" s="60" t="s">
        <v>126</v>
      </c>
      <c r="J9" s="60"/>
      <c r="K9" s="60"/>
      <c r="L9" s="60"/>
      <c r="M9" s="60"/>
      <c r="N9" s="60"/>
      <c r="O9" s="60"/>
      <c r="P9" s="60" t="s">
        <v>80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33" ht="12.95" x14ac:dyDescent="0.25">
      <c r="D10"/>
      <c r="E10"/>
      <c r="F10"/>
    </row>
    <row r="11" spans="1:33" ht="12.95" x14ac:dyDescent="0.25">
      <c r="A11" s="324"/>
      <c r="B11" s="324"/>
      <c r="C11" s="324"/>
      <c r="D11" s="324"/>
      <c r="E11" s="324"/>
      <c r="F11" s="324"/>
      <c r="G11" s="324"/>
      <c r="H11" s="324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66">
    <mergeCell ref="D19:F19"/>
    <mergeCell ref="Z7:Z8"/>
    <mergeCell ref="AA7:AA8"/>
    <mergeCell ref="AB7:AB8"/>
    <mergeCell ref="AC7:AC8"/>
    <mergeCell ref="D9:F9"/>
    <mergeCell ref="A11:H11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AB5:AB6"/>
    <mergeCell ref="AC5:AC6"/>
    <mergeCell ref="X5:X6"/>
    <mergeCell ref="Y5:Y6"/>
    <mergeCell ref="Z5:Z6"/>
    <mergeCell ref="AA5:AA6"/>
    <mergeCell ref="A7:A8"/>
    <mergeCell ref="G7:G8"/>
    <mergeCell ref="H7:H8"/>
    <mergeCell ref="I7:I8"/>
    <mergeCell ref="J7:J8"/>
    <mergeCell ref="K7:K8"/>
    <mergeCell ref="L7:L8"/>
    <mergeCell ref="M7:M8"/>
    <mergeCell ref="V5:V6"/>
    <mergeCell ref="W5:W6"/>
    <mergeCell ref="P5:P6"/>
    <mergeCell ref="Q5:Q6"/>
    <mergeCell ref="R5:R6"/>
    <mergeCell ref="S5:S6"/>
    <mergeCell ref="T5:T6"/>
    <mergeCell ref="U5:U6"/>
    <mergeCell ref="O5:O6"/>
    <mergeCell ref="Q7:Q8"/>
    <mergeCell ref="R7:R8"/>
    <mergeCell ref="S7:S8"/>
    <mergeCell ref="I5:I6"/>
    <mergeCell ref="A2:B2"/>
    <mergeCell ref="C2:G2"/>
    <mergeCell ref="K2:L2"/>
    <mergeCell ref="M2:N2"/>
    <mergeCell ref="D4:F4"/>
    <mergeCell ref="A5:A6"/>
    <mergeCell ref="D5:F6"/>
    <mergeCell ref="G5:G6"/>
    <mergeCell ref="H5:H6"/>
    <mergeCell ref="J5:J6"/>
    <mergeCell ref="K5:K6"/>
    <mergeCell ref="L5:L6"/>
    <mergeCell ref="M5:M6"/>
    <mergeCell ref="N5:N6"/>
    <mergeCell ref="V1:W1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3C00-000000000000}"/>
  </hyperlinks>
  <pageMargins left="0.7" right="0.7" top="0.75" bottom="0.75" header="0.3" footer="0.3"/>
  <pageSetup paperSize="9" scale="74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AG30"/>
  <sheetViews>
    <sheetView showGridLines="0" topLeftCell="D1" zoomScale="85" zoomScaleNormal="85" workbookViewId="0">
      <selection activeCell="V1" sqref="V1:W1"/>
    </sheetView>
  </sheetViews>
  <sheetFormatPr defaultColWidth="9.125" defaultRowHeight="13.5" x14ac:dyDescent="0.15"/>
  <cols>
    <col min="1" max="1" width="7.125" style="4" customWidth="1"/>
    <col min="2" max="2" width="16.625" style="4" bestFit="1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7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524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621</v>
      </c>
      <c r="V1" s="321" t="s">
        <v>693</v>
      </c>
      <c r="W1" s="321"/>
    </row>
    <row r="2" spans="1:33" ht="22.5" customHeight="1" x14ac:dyDescent="0.15">
      <c r="A2" s="302" t="s">
        <v>744</v>
      </c>
      <c r="B2" s="302"/>
      <c r="C2" s="302" t="s">
        <v>188</v>
      </c>
      <c r="D2" s="302"/>
      <c r="E2" s="302"/>
      <c r="F2" s="302"/>
      <c r="G2" s="334"/>
      <c r="H2" s="75" t="s">
        <v>189</v>
      </c>
      <c r="K2" s="285" t="s">
        <v>51</v>
      </c>
      <c r="L2" s="285"/>
      <c r="M2" s="286" t="s">
        <v>43</v>
      </c>
      <c r="N2" s="287"/>
      <c r="O2" s="2" t="s">
        <v>154</v>
      </c>
      <c r="P2" s="294" t="s">
        <v>54</v>
      </c>
      <c r="Q2" s="295"/>
      <c r="R2" s="296" t="e">
        <f>R1^0.444*M2^0.663*0.008883</f>
        <v>#VALUE!</v>
      </c>
      <c r="S2" s="297"/>
      <c r="T2" s="2" t="s">
        <v>136</v>
      </c>
      <c r="AG2" s="182"/>
    </row>
    <row r="3" spans="1:33" ht="22.5" customHeight="1" x14ac:dyDescent="0.25"/>
    <row r="4" spans="1:33" ht="22.5" customHeight="1" x14ac:dyDescent="0.15">
      <c r="B4" s="74" t="s">
        <v>57</v>
      </c>
      <c r="C4" s="76" t="s">
        <v>58</v>
      </c>
      <c r="D4" s="288" t="s">
        <v>59</v>
      </c>
      <c r="E4" s="288"/>
      <c r="F4" s="289"/>
      <c r="G4" s="331" t="s">
        <v>60</v>
      </c>
      <c r="H4" s="331"/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  <c r="AD4" s="74" t="s">
        <v>62</v>
      </c>
      <c r="AE4" s="74">
        <v>28</v>
      </c>
    </row>
    <row r="5" spans="1:33" ht="22.5" customHeight="1" x14ac:dyDescent="0.15">
      <c r="B5" s="12" t="s">
        <v>192</v>
      </c>
      <c r="C5" s="22" t="s">
        <v>193</v>
      </c>
      <c r="D5" s="162"/>
      <c r="E5" s="162"/>
      <c r="F5" s="163"/>
      <c r="G5" s="337" t="s">
        <v>194</v>
      </c>
      <c r="H5" s="337"/>
      <c r="I5" s="11" t="s">
        <v>80</v>
      </c>
      <c r="J5" s="11"/>
      <c r="K5" s="11"/>
      <c r="L5" s="11"/>
      <c r="M5" s="11"/>
      <c r="N5" s="11"/>
      <c r="O5" s="11"/>
      <c r="P5" s="11" t="s">
        <v>80</v>
      </c>
      <c r="Q5" s="11"/>
      <c r="R5" s="11"/>
      <c r="S5" s="11"/>
      <c r="T5" s="11"/>
      <c r="U5" s="11"/>
      <c r="V5" s="11"/>
      <c r="W5" s="11" t="s">
        <v>151</v>
      </c>
      <c r="X5" s="11"/>
      <c r="Y5" s="11"/>
      <c r="Z5" s="11"/>
      <c r="AA5" s="11"/>
      <c r="AB5" s="11"/>
      <c r="AC5" s="11"/>
      <c r="AD5" s="11"/>
      <c r="AE5" s="11"/>
    </row>
    <row r="6" spans="1:33" ht="22.5" customHeight="1" x14ac:dyDescent="0.15">
      <c r="A6" s="74" t="s">
        <v>83</v>
      </c>
      <c r="B6" s="74" t="s">
        <v>57</v>
      </c>
      <c r="C6" s="76" t="s">
        <v>58</v>
      </c>
      <c r="D6" s="288"/>
      <c r="E6" s="288"/>
      <c r="F6" s="289"/>
      <c r="G6" s="74" t="s">
        <v>210</v>
      </c>
      <c r="H6" s="74" t="s">
        <v>85</v>
      </c>
      <c r="I6" s="74">
        <v>1</v>
      </c>
      <c r="J6" s="74">
        <v>2</v>
      </c>
      <c r="K6" s="74">
        <v>3</v>
      </c>
      <c r="L6" s="74">
        <v>4</v>
      </c>
      <c r="M6" s="74">
        <v>5</v>
      </c>
      <c r="N6" s="74">
        <v>6</v>
      </c>
      <c r="O6" s="74">
        <v>7</v>
      </c>
      <c r="P6" s="74">
        <v>8</v>
      </c>
      <c r="Q6" s="74">
        <v>9</v>
      </c>
      <c r="R6" s="74">
        <v>10</v>
      </c>
      <c r="S6" s="74">
        <v>11</v>
      </c>
      <c r="T6" s="74">
        <v>12</v>
      </c>
      <c r="U6" s="74">
        <v>13</v>
      </c>
      <c r="V6" s="74">
        <v>14</v>
      </c>
      <c r="W6" s="74">
        <v>15</v>
      </c>
      <c r="X6" s="74">
        <v>16</v>
      </c>
      <c r="Y6" s="74">
        <v>17</v>
      </c>
      <c r="Z6" s="74">
        <v>18</v>
      </c>
      <c r="AA6" s="74">
        <v>19</v>
      </c>
      <c r="AB6" s="74">
        <v>20</v>
      </c>
      <c r="AC6" s="74">
        <v>21</v>
      </c>
      <c r="AD6" s="74" t="s">
        <v>62</v>
      </c>
      <c r="AE6" s="74">
        <v>28</v>
      </c>
    </row>
    <row r="7" spans="1:33" ht="22.5" customHeight="1" x14ac:dyDescent="0.15">
      <c r="A7" s="352">
        <v>1</v>
      </c>
      <c r="B7" s="37" t="s">
        <v>77</v>
      </c>
      <c r="C7" s="18" t="s">
        <v>547</v>
      </c>
      <c r="D7" s="429"/>
      <c r="E7" s="429"/>
      <c r="F7" s="430"/>
      <c r="G7" s="302" t="s">
        <v>108</v>
      </c>
      <c r="H7" s="302" t="s">
        <v>109</v>
      </c>
      <c r="I7" s="302" t="s">
        <v>151</v>
      </c>
      <c r="J7" s="302"/>
      <c r="K7" s="302"/>
      <c r="L7" s="302"/>
      <c r="M7" s="302"/>
      <c r="N7" s="302"/>
      <c r="O7" s="302"/>
      <c r="P7" s="302" t="s">
        <v>151</v>
      </c>
      <c r="Q7" s="302"/>
      <c r="R7" s="302"/>
      <c r="S7" s="302"/>
      <c r="T7" s="302"/>
      <c r="U7" s="302"/>
      <c r="V7" s="302"/>
      <c r="W7" s="302" t="s">
        <v>151</v>
      </c>
      <c r="X7" s="302"/>
      <c r="Y7" s="302"/>
      <c r="Z7" s="302"/>
      <c r="AA7" s="302"/>
      <c r="AB7" s="302"/>
      <c r="AC7" s="302"/>
      <c r="AD7" s="302"/>
      <c r="AE7" s="302"/>
    </row>
    <row r="8" spans="1:33" ht="22.5" customHeight="1" x14ac:dyDescent="0.15">
      <c r="A8" s="428"/>
      <c r="B8" s="79" t="s">
        <v>622</v>
      </c>
      <c r="C8" s="80" t="s">
        <v>199</v>
      </c>
      <c r="D8"/>
      <c r="E8"/>
      <c r="F8" s="170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</row>
    <row r="9" spans="1:33" ht="22.5" customHeight="1" x14ac:dyDescent="0.15">
      <c r="A9" s="353"/>
      <c r="B9" s="41" t="s">
        <v>87</v>
      </c>
      <c r="C9" s="21" t="s">
        <v>201</v>
      </c>
      <c r="D9" s="171"/>
      <c r="E9" s="171"/>
      <c r="F9" s="17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</row>
    <row r="10" spans="1:33" ht="22.5" customHeight="1" x14ac:dyDescent="0.15">
      <c r="A10" s="350">
        <v>2</v>
      </c>
      <c r="B10" s="81" t="s">
        <v>623</v>
      </c>
      <c r="C10" s="26" t="s">
        <v>250</v>
      </c>
      <c r="D10" s="46" t="s">
        <v>166</v>
      </c>
      <c r="E10" s="47" t="e">
        <f>80*R2</f>
        <v>#VALUE!</v>
      </c>
      <c r="F10" s="48" t="s">
        <v>116</v>
      </c>
      <c r="G10" s="318" t="s">
        <v>90</v>
      </c>
      <c r="H10" s="318" t="s">
        <v>91</v>
      </c>
      <c r="I10" s="318" t="s">
        <v>512</v>
      </c>
      <c r="J10" s="318"/>
      <c r="K10" s="318"/>
      <c r="L10" s="318"/>
      <c r="M10" s="318"/>
      <c r="N10" s="318"/>
      <c r="O10" s="318"/>
      <c r="P10" s="318" t="s">
        <v>151</v>
      </c>
      <c r="Q10" s="318"/>
      <c r="R10" s="318"/>
      <c r="S10" s="318"/>
      <c r="T10" s="318"/>
      <c r="U10" s="318"/>
      <c r="V10" s="318"/>
      <c r="W10" s="318" t="s">
        <v>151</v>
      </c>
      <c r="X10" s="318"/>
      <c r="Y10" s="318"/>
      <c r="Z10" s="318"/>
      <c r="AA10" s="318"/>
      <c r="AB10" s="318"/>
      <c r="AC10" s="318"/>
      <c r="AD10" s="318"/>
      <c r="AE10" s="318"/>
    </row>
    <row r="11" spans="1:33" ht="22.5" customHeight="1" x14ac:dyDescent="0.15">
      <c r="A11" s="351"/>
      <c r="B11" s="29" t="s">
        <v>87</v>
      </c>
      <c r="C11" s="30" t="s">
        <v>624</v>
      </c>
      <c r="D11" s="31"/>
      <c r="E11" s="31"/>
      <c r="F11" s="32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</row>
    <row r="12" spans="1:33" ht="22.5" customHeight="1" x14ac:dyDescent="0.15">
      <c r="A12" s="11">
        <v>3</v>
      </c>
      <c r="B12" s="12" t="s">
        <v>87</v>
      </c>
      <c r="C12" s="22" t="s">
        <v>334</v>
      </c>
      <c r="D12" s="151"/>
      <c r="E12" s="151"/>
      <c r="F12" s="150"/>
      <c r="G12" s="11" t="s">
        <v>108</v>
      </c>
      <c r="H12" s="11" t="s">
        <v>150</v>
      </c>
      <c r="I12" s="82" t="s">
        <v>151</v>
      </c>
      <c r="J12" s="11"/>
      <c r="K12" s="11"/>
      <c r="L12" s="11"/>
      <c r="M12" s="11"/>
      <c r="N12" s="11"/>
      <c r="O12" s="11"/>
      <c r="P12" s="82" t="s">
        <v>326</v>
      </c>
      <c r="Q12" s="11"/>
      <c r="R12" s="11"/>
      <c r="S12" s="11"/>
      <c r="T12" s="11"/>
      <c r="U12" s="11"/>
      <c r="V12" s="11"/>
      <c r="W12" s="82" t="s">
        <v>126</v>
      </c>
      <c r="X12" s="11"/>
      <c r="Y12" s="11"/>
      <c r="Z12" s="11"/>
      <c r="AA12" s="11"/>
      <c r="AB12" s="11"/>
      <c r="AC12" s="11"/>
      <c r="AD12" s="11"/>
      <c r="AE12" s="11"/>
    </row>
    <row r="13" spans="1:33" x14ac:dyDescent="0.15">
      <c r="A13" s="78" t="s">
        <v>205</v>
      </c>
      <c r="B13" s="78"/>
      <c r="C13" s="78"/>
      <c r="D13"/>
      <c r="E13"/>
      <c r="F13"/>
      <c r="G13" s="78"/>
      <c r="H13" s="78"/>
    </row>
    <row r="14" spans="1:33" ht="12.95" x14ac:dyDescent="0.25">
      <c r="D14" s="78"/>
      <c r="E14" s="78"/>
      <c r="F14" s="78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/>
      <c r="E19"/>
      <c r="F19"/>
    </row>
    <row r="20" spans="4:6" ht="12.95" x14ac:dyDescent="0.25">
      <c r="D20" s="325"/>
      <c r="E20" s="325"/>
      <c r="F20" s="325"/>
    </row>
    <row r="29" spans="4:6" x14ac:dyDescent="0.15">
      <c r="D29" s="5"/>
      <c r="E29" s="5"/>
      <c r="F29" s="5"/>
    </row>
    <row r="30" spans="4:6" x14ac:dyDescent="0.15">
      <c r="D30" s="5"/>
      <c r="E30" s="5"/>
      <c r="F30" s="5"/>
    </row>
  </sheetData>
  <mergeCells count="71">
    <mergeCell ref="AE10:AE11"/>
    <mergeCell ref="D20:F20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AA7:AA9"/>
    <mergeCell ref="Q7:Q9"/>
    <mergeCell ref="R7:R9"/>
    <mergeCell ref="N7:N9"/>
    <mergeCell ref="AB7:AB9"/>
    <mergeCell ref="AC7:AC9"/>
    <mergeCell ref="AD7:AD9"/>
    <mergeCell ref="S7:S9"/>
    <mergeCell ref="T7:T9"/>
    <mergeCell ref="AC10:AC11"/>
    <mergeCell ref="AD10:AD11"/>
    <mergeCell ref="AE7:AE9"/>
    <mergeCell ref="A10:A11"/>
    <mergeCell ref="G10:G11"/>
    <mergeCell ref="H10:H11"/>
    <mergeCell ref="I10:I11"/>
    <mergeCell ref="J10:J11"/>
    <mergeCell ref="U7:U9"/>
    <mergeCell ref="V7:V9"/>
    <mergeCell ref="W7:W9"/>
    <mergeCell ref="X7:X9"/>
    <mergeCell ref="Y7:Y9"/>
    <mergeCell ref="Z7:Z9"/>
    <mergeCell ref="O7:O9"/>
    <mergeCell ref="P7:P9"/>
    <mergeCell ref="D4:F4"/>
    <mergeCell ref="G4:H4"/>
    <mergeCell ref="G5:H5"/>
    <mergeCell ref="D6:F6"/>
    <mergeCell ref="I7:I9"/>
    <mergeCell ref="J7:J9"/>
    <mergeCell ref="K7:K9"/>
    <mergeCell ref="L7:L9"/>
    <mergeCell ref="M7:M9"/>
    <mergeCell ref="A7:A9"/>
    <mergeCell ref="D7:F7"/>
    <mergeCell ref="G7:G9"/>
    <mergeCell ref="H7:H9"/>
    <mergeCell ref="V1:W1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3D00-000000000000}"/>
  </hyperlinks>
  <pageMargins left="0.7" right="0.7" top="0.75" bottom="0.75" header="0.3" footer="0.3"/>
  <pageSetup paperSize="9" scale="71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G30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62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524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554</v>
      </c>
      <c r="V1" s="321" t="s">
        <v>693</v>
      </c>
      <c r="W1" s="321"/>
    </row>
    <row r="2" spans="1:33" ht="22.5" customHeight="1" x14ac:dyDescent="0.15">
      <c r="A2" s="292" t="s">
        <v>625</v>
      </c>
      <c r="B2" s="292"/>
      <c r="C2" s="292" t="s">
        <v>133</v>
      </c>
      <c r="D2" s="292"/>
      <c r="E2" s="292"/>
      <c r="F2" s="292"/>
      <c r="G2" s="293"/>
      <c r="H2" s="3" t="s">
        <v>189</v>
      </c>
      <c r="K2" s="285" t="s">
        <v>51</v>
      </c>
      <c r="L2" s="285"/>
      <c r="M2" s="286" t="s">
        <v>43</v>
      </c>
      <c r="N2" s="287"/>
      <c r="O2" s="2" t="s">
        <v>466</v>
      </c>
      <c r="P2" s="294" t="s">
        <v>54</v>
      </c>
      <c r="Q2" s="295"/>
      <c r="R2" s="296" t="e">
        <f>R1^0.444*M2^0.663*0.008883</f>
        <v>#VALUE!</v>
      </c>
      <c r="S2" s="297"/>
      <c r="T2" s="2" t="s">
        <v>557</v>
      </c>
      <c r="AG2" s="182"/>
    </row>
    <row r="3" spans="1:33" ht="22.5" customHeight="1" x14ac:dyDescent="0.25"/>
    <row r="4" spans="1:33" ht="22.5" customHeight="1" x14ac:dyDescent="0.15">
      <c r="A4" s="6"/>
      <c r="B4" s="7" t="s">
        <v>57</v>
      </c>
      <c r="C4" s="8" t="s">
        <v>58</v>
      </c>
      <c r="D4" s="289" t="s">
        <v>59</v>
      </c>
      <c r="E4" s="431"/>
      <c r="F4" s="431"/>
      <c r="G4" s="285" t="s">
        <v>60</v>
      </c>
      <c r="H4" s="285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</row>
    <row r="5" spans="1:33" ht="22.5" customHeight="1" x14ac:dyDescent="0.15">
      <c r="A5" s="6"/>
      <c r="B5" s="12" t="s">
        <v>192</v>
      </c>
      <c r="C5" s="22" t="s">
        <v>193</v>
      </c>
      <c r="D5" s="162"/>
      <c r="E5" s="162"/>
      <c r="F5" s="163"/>
      <c r="G5" s="337" t="s">
        <v>194</v>
      </c>
      <c r="H5" s="337"/>
      <c r="I5" s="11" t="s">
        <v>512</v>
      </c>
      <c r="J5" s="11"/>
      <c r="K5" s="11"/>
      <c r="L5" s="11"/>
      <c r="M5" s="11"/>
      <c r="N5" s="11"/>
      <c r="O5" s="11"/>
      <c r="P5" s="11" t="s">
        <v>512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3" ht="22.5" customHeight="1" x14ac:dyDescent="0.15">
      <c r="A6" s="7" t="s">
        <v>83</v>
      </c>
      <c r="B6" s="7" t="s">
        <v>57</v>
      </c>
      <c r="C6" s="8" t="s">
        <v>58</v>
      </c>
      <c r="D6" s="288"/>
      <c r="E6" s="288"/>
      <c r="F6" s="289"/>
      <c r="G6" s="7" t="s">
        <v>521</v>
      </c>
      <c r="H6" s="7" t="s">
        <v>85</v>
      </c>
      <c r="I6" s="7">
        <v>1</v>
      </c>
      <c r="J6" s="7">
        <v>2</v>
      </c>
      <c r="K6" s="7">
        <v>3</v>
      </c>
      <c r="L6" s="7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  <c r="X6" s="7">
        <v>16</v>
      </c>
      <c r="Y6" s="7">
        <v>17</v>
      </c>
      <c r="Z6" s="7">
        <v>18</v>
      </c>
      <c r="AA6" s="7">
        <v>19</v>
      </c>
      <c r="AB6" s="7">
        <v>20</v>
      </c>
      <c r="AC6" s="7">
        <v>21</v>
      </c>
    </row>
    <row r="7" spans="1:33" ht="22.5" customHeight="1" x14ac:dyDescent="0.15">
      <c r="A7" s="302">
        <v>1</v>
      </c>
      <c r="B7" s="37" t="s">
        <v>77</v>
      </c>
      <c r="C7" s="18" t="s">
        <v>626</v>
      </c>
      <c r="D7" s="429"/>
      <c r="E7" s="429"/>
      <c r="F7" s="430"/>
      <c r="G7" s="352" t="s">
        <v>515</v>
      </c>
      <c r="H7" s="334" t="s">
        <v>109</v>
      </c>
      <c r="I7" s="302" t="s">
        <v>512</v>
      </c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</row>
    <row r="8" spans="1:33" ht="22.5" customHeight="1" x14ac:dyDescent="0.15">
      <c r="A8" s="302"/>
      <c r="B8" s="79" t="s">
        <v>627</v>
      </c>
      <c r="C8" s="80" t="s">
        <v>232</v>
      </c>
      <c r="D8"/>
      <c r="E8"/>
      <c r="F8" s="170"/>
      <c r="G8" s="428"/>
      <c r="H8" s="334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</row>
    <row r="9" spans="1:33" ht="22.5" customHeight="1" x14ac:dyDescent="0.15">
      <c r="A9" s="302"/>
      <c r="B9" s="41" t="s">
        <v>87</v>
      </c>
      <c r="C9" s="21" t="s">
        <v>513</v>
      </c>
      <c r="D9" s="171"/>
      <c r="E9" s="171"/>
      <c r="F9" s="172"/>
      <c r="G9" s="353"/>
      <c r="H9" s="334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</row>
    <row r="10" spans="1:33" ht="22.5" customHeight="1" x14ac:dyDescent="0.15">
      <c r="A10" s="302"/>
      <c r="B10" s="37" t="s">
        <v>157</v>
      </c>
      <c r="C10" s="18" t="s">
        <v>519</v>
      </c>
      <c r="D10" s="173"/>
      <c r="E10" s="173"/>
      <c r="F10" s="174"/>
      <c r="G10" s="302" t="s">
        <v>515</v>
      </c>
      <c r="H10" s="302" t="s">
        <v>109</v>
      </c>
      <c r="I10" s="302"/>
      <c r="J10" s="302"/>
      <c r="K10" s="302"/>
      <c r="L10" s="302"/>
      <c r="M10" s="302"/>
      <c r="N10" s="302"/>
      <c r="O10" s="302"/>
      <c r="P10" s="302" t="s">
        <v>512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</row>
    <row r="11" spans="1:33" ht="22.5" customHeight="1" x14ac:dyDescent="0.15">
      <c r="A11" s="302"/>
      <c r="B11" s="41" t="s">
        <v>87</v>
      </c>
      <c r="C11" s="21" t="s">
        <v>513</v>
      </c>
      <c r="D11" s="175"/>
      <c r="E11" s="175"/>
      <c r="F11" s="176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1:33" ht="22.5" customHeight="1" x14ac:dyDescent="0.15">
      <c r="A12" s="350">
        <v>2</v>
      </c>
      <c r="B12" s="81" t="s">
        <v>596</v>
      </c>
      <c r="C12" s="26" t="s">
        <v>628</v>
      </c>
      <c r="D12" s="46" t="s">
        <v>312</v>
      </c>
      <c r="E12" s="47" t="e">
        <f>175*R2</f>
        <v>#VALUE!</v>
      </c>
      <c r="F12" s="48" t="s">
        <v>245</v>
      </c>
      <c r="G12" s="318" t="s">
        <v>118</v>
      </c>
      <c r="H12" s="318" t="s">
        <v>629</v>
      </c>
      <c r="I12" s="318" t="s">
        <v>151</v>
      </c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</row>
    <row r="13" spans="1:33" ht="22.5" customHeight="1" x14ac:dyDescent="0.15">
      <c r="A13" s="351"/>
      <c r="B13" s="29" t="s">
        <v>87</v>
      </c>
      <c r="C13" s="30" t="s">
        <v>129</v>
      </c>
      <c r="D13" s="31"/>
      <c r="E13" s="31"/>
      <c r="F13" s="32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</row>
    <row r="14" spans="1:33" ht="22.5" customHeight="1" x14ac:dyDescent="0.15">
      <c r="A14" s="352">
        <v>3</v>
      </c>
      <c r="B14" s="177" t="s">
        <v>630</v>
      </c>
      <c r="C14" s="18" t="s">
        <v>631</v>
      </c>
      <c r="D14" s="38" t="s">
        <v>183</v>
      </c>
      <c r="E14" s="39" t="e">
        <f>1250*R2</f>
        <v>#VALUE!</v>
      </c>
      <c r="F14" s="40" t="s">
        <v>117</v>
      </c>
      <c r="G14" s="302" t="s">
        <v>101</v>
      </c>
      <c r="H14" s="302" t="s">
        <v>109</v>
      </c>
      <c r="I14" s="302" t="s">
        <v>151</v>
      </c>
      <c r="J14" s="302"/>
      <c r="K14" s="302"/>
      <c r="L14" s="302"/>
      <c r="M14" s="302"/>
      <c r="N14" s="302"/>
      <c r="O14" s="302"/>
      <c r="P14" s="302" t="s">
        <v>74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</row>
    <row r="15" spans="1:33" ht="22.5" customHeight="1" x14ac:dyDescent="0.15">
      <c r="A15" s="353"/>
      <c r="B15" s="20" t="s">
        <v>87</v>
      </c>
      <c r="C15" s="21" t="s">
        <v>201</v>
      </c>
      <c r="D15" s="175"/>
      <c r="E15" s="175"/>
      <c r="F15" s="176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</row>
    <row r="16" spans="1:33" ht="22.5" customHeight="1" x14ac:dyDescent="0.15">
      <c r="A16" s="33">
        <v>4</v>
      </c>
      <c r="B16" s="36" t="s">
        <v>87</v>
      </c>
      <c r="C16" s="35" t="s">
        <v>149</v>
      </c>
      <c r="D16" s="104"/>
      <c r="E16" s="104"/>
      <c r="F16" s="161"/>
      <c r="G16" s="33" t="s">
        <v>90</v>
      </c>
      <c r="H16" s="33" t="s">
        <v>150</v>
      </c>
      <c r="I16" s="33" t="s">
        <v>66</v>
      </c>
      <c r="J16" s="33"/>
      <c r="K16" s="33"/>
      <c r="L16" s="33"/>
      <c r="M16" s="33"/>
      <c r="N16" s="33"/>
      <c r="O16" s="33"/>
      <c r="P16" s="33" t="s">
        <v>126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15">
      <c r="A17" s="378" t="s">
        <v>205</v>
      </c>
      <c r="B17" s="378"/>
      <c r="C17" s="378"/>
      <c r="D17" s="378"/>
      <c r="E17" s="378"/>
      <c r="F17" s="378"/>
      <c r="G17" s="378"/>
      <c r="H17" s="37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15">
      <c r="D18"/>
      <c r="E18"/>
      <c r="F18"/>
    </row>
    <row r="19" spans="1:29" x14ac:dyDescent="0.15">
      <c r="D19"/>
      <c r="E19"/>
      <c r="F19"/>
    </row>
    <row r="20" spans="1:29" x14ac:dyDescent="0.15">
      <c r="D20" s="325"/>
      <c r="E20" s="325"/>
      <c r="F20" s="325"/>
    </row>
    <row r="29" spans="1:29" x14ac:dyDescent="0.15">
      <c r="D29" s="5"/>
      <c r="E29" s="5"/>
      <c r="F29" s="5"/>
    </row>
    <row r="30" spans="1:29" x14ac:dyDescent="0.15">
      <c r="D30" s="5"/>
      <c r="E30" s="5"/>
      <c r="F30" s="5"/>
    </row>
  </sheetData>
  <mergeCells count="115">
    <mergeCell ref="A17:H17"/>
    <mergeCell ref="D20:F20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14:A15"/>
    <mergeCell ref="G14:G15"/>
    <mergeCell ref="H14:H15"/>
    <mergeCell ref="I14:I15"/>
    <mergeCell ref="J14:J15"/>
    <mergeCell ref="K14:K15"/>
    <mergeCell ref="X12:X13"/>
    <mergeCell ref="Y12:Y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  <mergeCell ref="W12:W13"/>
    <mergeCell ref="L12:L13"/>
    <mergeCell ref="M12:M13"/>
    <mergeCell ref="N12:N13"/>
    <mergeCell ref="O12:O13"/>
    <mergeCell ref="P12:P13"/>
    <mergeCell ref="Q12:Q13"/>
    <mergeCell ref="Z10:Z11"/>
    <mergeCell ref="AA10:AA11"/>
    <mergeCell ref="AB10:AB11"/>
    <mergeCell ref="AC10:AC11"/>
    <mergeCell ref="A12:A13"/>
    <mergeCell ref="G12:G13"/>
    <mergeCell ref="H12:H13"/>
    <mergeCell ref="I12:I13"/>
    <mergeCell ref="J12:J13"/>
    <mergeCell ref="K12:K13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AA7:AA9"/>
    <mergeCell ref="AB7:AB9"/>
    <mergeCell ref="AC7:AC9"/>
    <mergeCell ref="G10:G11"/>
    <mergeCell ref="H10:H11"/>
    <mergeCell ref="I10:I11"/>
    <mergeCell ref="J10:J11"/>
    <mergeCell ref="K10:K11"/>
    <mergeCell ref="L10:L11"/>
    <mergeCell ref="M10:M11"/>
    <mergeCell ref="U7:U9"/>
    <mergeCell ref="V7:V9"/>
    <mergeCell ref="W7:W9"/>
    <mergeCell ref="X7:X9"/>
    <mergeCell ref="Y7:Y9"/>
    <mergeCell ref="Z7:Z9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D4:F4"/>
    <mergeCell ref="G4:H4"/>
    <mergeCell ref="G5:H5"/>
    <mergeCell ref="D6:F6"/>
    <mergeCell ref="A7:A11"/>
    <mergeCell ref="D7:F7"/>
    <mergeCell ref="G7:G9"/>
    <mergeCell ref="H7:H9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3E00-000000000000}"/>
  </hyperlinks>
  <pageMargins left="0.7" right="0.7" top="0.75" bottom="0.75" header="0.3" footer="0.3"/>
  <pageSetup paperSize="9" scale="74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524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554</v>
      </c>
      <c r="V1" s="321" t="s">
        <v>693</v>
      </c>
      <c r="W1" s="321"/>
    </row>
    <row r="2" spans="1:33" ht="22.5" customHeight="1" x14ac:dyDescent="0.15">
      <c r="A2" s="292" t="s">
        <v>632</v>
      </c>
      <c r="B2" s="292"/>
      <c r="C2" s="292" t="s">
        <v>133</v>
      </c>
      <c r="D2" s="292"/>
      <c r="E2" s="292"/>
      <c r="F2" s="292"/>
      <c r="G2" s="293"/>
      <c r="H2" s="3" t="s">
        <v>603</v>
      </c>
      <c r="K2" s="285" t="s">
        <v>51</v>
      </c>
      <c r="L2" s="285"/>
      <c r="M2" s="286" t="s">
        <v>43</v>
      </c>
      <c r="N2" s="287"/>
      <c r="O2" s="2" t="s">
        <v>190</v>
      </c>
      <c r="P2" s="294" t="s">
        <v>54</v>
      </c>
      <c r="Q2" s="295"/>
      <c r="R2" s="296" t="e">
        <f>R1^0.444*M2^0.663*0.008883</f>
        <v>#VALUE!</v>
      </c>
      <c r="S2" s="297"/>
      <c r="T2" s="2" t="s">
        <v>222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521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A5" s="60">
        <v>1</v>
      </c>
      <c r="B5" s="95" t="s">
        <v>87</v>
      </c>
      <c r="C5" s="63" t="s">
        <v>513</v>
      </c>
      <c r="D5" s="162"/>
      <c r="E5" s="162"/>
      <c r="F5" s="163"/>
      <c r="G5" s="60" t="s">
        <v>515</v>
      </c>
      <c r="H5" s="60" t="s">
        <v>109</v>
      </c>
      <c r="I5" s="60" t="s">
        <v>512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33" ht="22.5" customHeight="1" x14ac:dyDescent="0.15">
      <c r="A6" s="408">
        <v>2</v>
      </c>
      <c r="B6" s="379" t="s">
        <v>633</v>
      </c>
      <c r="C6" s="149" t="s">
        <v>244</v>
      </c>
      <c r="D6" s="46" t="s">
        <v>204</v>
      </c>
      <c r="E6" s="47" t="e">
        <f>8*R1</f>
        <v>#VALUE!</v>
      </c>
      <c r="F6" s="48" t="s">
        <v>245</v>
      </c>
      <c r="G6" s="408" t="s">
        <v>515</v>
      </c>
      <c r="H6" s="164" t="s">
        <v>168</v>
      </c>
      <c r="I6" s="326" t="s">
        <v>512</v>
      </c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</row>
    <row r="7" spans="1:33" ht="22.5" customHeight="1" x14ac:dyDescent="0.15">
      <c r="A7" s="427"/>
      <c r="B7" s="380"/>
      <c r="C7" s="165" t="s">
        <v>247</v>
      </c>
      <c r="D7" s="154" t="s">
        <v>516</v>
      </c>
      <c r="E7" s="153" t="e">
        <f>6*R1</f>
        <v>#VALUE!</v>
      </c>
      <c r="F7" s="152" t="s">
        <v>571</v>
      </c>
      <c r="G7" s="427"/>
      <c r="H7" s="166" t="s">
        <v>248</v>
      </c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</row>
    <row r="8" spans="1:33" ht="22.5" customHeight="1" x14ac:dyDescent="0.15">
      <c r="A8" s="409"/>
      <c r="B8" s="167" t="s">
        <v>87</v>
      </c>
      <c r="C8" s="146" t="s">
        <v>314</v>
      </c>
      <c r="D8" s="31"/>
      <c r="E8" s="31"/>
      <c r="F8" s="32"/>
      <c r="G8" s="409"/>
      <c r="H8" s="168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</row>
    <row r="9" spans="1:33" ht="22.5" customHeight="1" x14ac:dyDescent="0.15">
      <c r="A9" s="375">
        <v>3</v>
      </c>
      <c r="B9" s="65" t="s">
        <v>567</v>
      </c>
      <c r="C9" s="66" t="s">
        <v>519</v>
      </c>
      <c r="D9" s="429"/>
      <c r="E9" s="429"/>
      <c r="F9" s="430"/>
      <c r="G9" s="375" t="s">
        <v>108</v>
      </c>
      <c r="H9" s="375" t="s">
        <v>109</v>
      </c>
      <c r="I9" s="292" t="s">
        <v>585</v>
      </c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</row>
    <row r="10" spans="1:33" ht="22.5" customHeight="1" x14ac:dyDescent="0.15">
      <c r="A10" s="377"/>
      <c r="B10" s="67" t="s">
        <v>87</v>
      </c>
      <c r="C10" s="68" t="s">
        <v>553</v>
      </c>
      <c r="D10" s="432"/>
      <c r="E10" s="432"/>
      <c r="F10" s="433"/>
      <c r="G10" s="377"/>
      <c r="H10" s="377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33" ht="22.5" customHeight="1" x14ac:dyDescent="0.15">
      <c r="A11" s="408">
        <v>4</v>
      </c>
      <c r="B11" s="69" t="s">
        <v>577</v>
      </c>
      <c r="C11" s="70" t="s">
        <v>634</v>
      </c>
      <c r="D11" s="46" t="s">
        <v>516</v>
      </c>
      <c r="E11" s="47" t="e">
        <f>70*R2</f>
        <v>#VALUE!</v>
      </c>
      <c r="F11" s="48" t="s">
        <v>337</v>
      </c>
      <c r="G11" s="326" t="s">
        <v>321</v>
      </c>
      <c r="H11" s="326" t="s">
        <v>91</v>
      </c>
      <c r="I11" s="326" t="s">
        <v>169</v>
      </c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</row>
    <row r="12" spans="1:33" ht="22.5" customHeight="1" x14ac:dyDescent="0.15">
      <c r="A12" s="409"/>
      <c r="B12" s="71" t="s">
        <v>87</v>
      </c>
      <c r="C12" s="72" t="s">
        <v>624</v>
      </c>
      <c r="D12" s="178"/>
      <c r="E12" s="178"/>
      <c r="F12" s="179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</row>
    <row r="13" spans="1:33" ht="22.5" customHeight="1" x14ac:dyDescent="0.15">
      <c r="A13" s="60">
        <v>5</v>
      </c>
      <c r="B13" s="62" t="s">
        <v>87</v>
      </c>
      <c r="C13" s="22" t="s">
        <v>592</v>
      </c>
      <c r="D13" s="151"/>
      <c r="E13" s="151"/>
      <c r="F13" s="150"/>
      <c r="G13" s="60" t="s">
        <v>515</v>
      </c>
      <c r="H13" s="60" t="s">
        <v>150</v>
      </c>
      <c r="I13" s="60" t="s">
        <v>512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33" ht="12.95" x14ac:dyDescent="0.25">
      <c r="D14"/>
      <c r="E14"/>
      <c r="F14"/>
    </row>
    <row r="15" spans="1:33" ht="12.95" x14ac:dyDescent="0.25">
      <c r="A15" s="324"/>
      <c r="B15" s="324"/>
      <c r="C15" s="324"/>
      <c r="D15" s="324"/>
      <c r="E15" s="324"/>
      <c r="F15" s="324"/>
      <c r="G15" s="324"/>
      <c r="H15" s="324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89">
    <mergeCell ref="A15:H15"/>
    <mergeCell ref="D19:F19"/>
    <mergeCell ref="X11:X12"/>
    <mergeCell ref="Y11:Y12"/>
    <mergeCell ref="Z11:Z12"/>
    <mergeCell ref="L11:L12"/>
    <mergeCell ref="M11:M12"/>
    <mergeCell ref="N11:N12"/>
    <mergeCell ref="O11:O12"/>
    <mergeCell ref="P11:P12"/>
    <mergeCell ref="Q11:Q12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Z9:Z10"/>
    <mergeCell ref="AA9:AA10"/>
    <mergeCell ref="AB9:AB10"/>
    <mergeCell ref="AC9:AC10"/>
    <mergeCell ref="A11:A12"/>
    <mergeCell ref="G11:G12"/>
    <mergeCell ref="H11:H12"/>
    <mergeCell ref="I11:I12"/>
    <mergeCell ref="J11:J12"/>
    <mergeCell ref="K11:K12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AC6:AC8"/>
    <mergeCell ref="A9:A10"/>
    <mergeCell ref="D9:F10"/>
    <mergeCell ref="G9:G10"/>
    <mergeCell ref="H9:H10"/>
    <mergeCell ref="I9:I10"/>
    <mergeCell ref="J9:J10"/>
    <mergeCell ref="K9:K10"/>
    <mergeCell ref="L9:L10"/>
    <mergeCell ref="M9:M10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P6:P8"/>
    <mergeCell ref="D4:F4"/>
    <mergeCell ref="A6:A8"/>
    <mergeCell ref="B6:B7"/>
    <mergeCell ref="G6:G8"/>
    <mergeCell ref="I6:I8"/>
    <mergeCell ref="J6:J8"/>
    <mergeCell ref="K6:K8"/>
    <mergeCell ref="L6:L8"/>
    <mergeCell ref="M6:M8"/>
    <mergeCell ref="N6:N8"/>
    <mergeCell ref="O6:O8"/>
    <mergeCell ref="V1:W1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3F00-000000000000}"/>
  </hyperlinks>
  <pageMargins left="0.7" right="0.7" top="0.75" bottom="0.75" header="0.3" footer="0.3"/>
  <pageSetup paperSize="9" scale="74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524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554</v>
      </c>
      <c r="V1" s="321" t="s">
        <v>693</v>
      </c>
      <c r="W1" s="321"/>
    </row>
    <row r="2" spans="1:33" ht="22.5" customHeight="1" x14ac:dyDescent="0.15">
      <c r="A2" s="292" t="s">
        <v>635</v>
      </c>
      <c r="B2" s="292"/>
      <c r="C2" s="292" t="s">
        <v>133</v>
      </c>
      <c r="D2" s="292"/>
      <c r="E2" s="292"/>
      <c r="F2" s="292"/>
      <c r="G2" s="293"/>
      <c r="H2" s="3" t="s">
        <v>603</v>
      </c>
      <c r="K2" s="285" t="s">
        <v>51</v>
      </c>
      <c r="L2" s="285"/>
      <c r="M2" s="286" t="s">
        <v>43</v>
      </c>
      <c r="N2" s="287"/>
      <c r="O2" s="2" t="s">
        <v>208</v>
      </c>
      <c r="P2" s="294" t="s">
        <v>54</v>
      </c>
      <c r="Q2" s="295"/>
      <c r="R2" s="296" t="e">
        <f>R1^0.444*M2^0.663*0.008883</f>
        <v>#VALUE!</v>
      </c>
      <c r="S2" s="297"/>
      <c r="T2" s="2" t="s">
        <v>557</v>
      </c>
      <c r="AG2" s="182"/>
    </row>
    <row r="3" spans="1:33" ht="22.5" customHeight="1" x14ac:dyDescent="0.2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521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A5" s="60">
        <v>1</v>
      </c>
      <c r="B5" s="95" t="s">
        <v>87</v>
      </c>
      <c r="C5" s="63" t="s">
        <v>513</v>
      </c>
      <c r="D5" s="162"/>
      <c r="E5" s="162"/>
      <c r="F5" s="163"/>
      <c r="G5" s="60" t="s">
        <v>197</v>
      </c>
      <c r="H5" s="60" t="s">
        <v>109</v>
      </c>
      <c r="I5" s="60" t="s">
        <v>75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33" ht="22.5" customHeight="1" x14ac:dyDescent="0.15">
      <c r="A6" s="408">
        <v>2</v>
      </c>
      <c r="B6" s="379" t="s">
        <v>604</v>
      </c>
      <c r="C6" s="149" t="s">
        <v>244</v>
      </c>
      <c r="D6" s="46" t="s">
        <v>636</v>
      </c>
      <c r="E6" s="47" t="e">
        <f>8*R1</f>
        <v>#VALUE!</v>
      </c>
      <c r="F6" s="48" t="s">
        <v>571</v>
      </c>
      <c r="G6" s="408" t="s">
        <v>515</v>
      </c>
      <c r="H6" s="164" t="s">
        <v>168</v>
      </c>
      <c r="I6" s="326" t="s">
        <v>512</v>
      </c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</row>
    <row r="7" spans="1:33" ht="22.5" customHeight="1" x14ac:dyDescent="0.15">
      <c r="A7" s="427"/>
      <c r="B7" s="380"/>
      <c r="C7" s="165" t="s">
        <v>247</v>
      </c>
      <c r="D7" s="154" t="s">
        <v>516</v>
      </c>
      <c r="E7" s="153" t="e">
        <f>6*R1</f>
        <v>#VALUE!</v>
      </c>
      <c r="F7" s="152" t="s">
        <v>184</v>
      </c>
      <c r="G7" s="427"/>
      <c r="H7" s="166" t="s">
        <v>248</v>
      </c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</row>
    <row r="8" spans="1:33" ht="22.5" customHeight="1" x14ac:dyDescent="0.15">
      <c r="A8" s="409"/>
      <c r="B8" s="167" t="s">
        <v>87</v>
      </c>
      <c r="C8" s="146" t="s">
        <v>171</v>
      </c>
      <c r="D8" s="31"/>
      <c r="E8" s="31"/>
      <c r="F8" s="32"/>
      <c r="G8" s="409"/>
      <c r="H8" s="168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</row>
    <row r="9" spans="1:33" ht="22.5" customHeight="1" x14ac:dyDescent="0.15">
      <c r="A9" s="375">
        <v>3</v>
      </c>
      <c r="B9" s="65" t="s">
        <v>567</v>
      </c>
      <c r="C9" s="66" t="s">
        <v>519</v>
      </c>
      <c r="D9" s="429"/>
      <c r="E9" s="429"/>
      <c r="F9" s="430"/>
      <c r="G9" s="292" t="s">
        <v>297</v>
      </c>
      <c r="H9" s="292" t="s">
        <v>109</v>
      </c>
      <c r="I9" s="292" t="s">
        <v>512</v>
      </c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</row>
    <row r="10" spans="1:33" ht="22.5" customHeight="1" x14ac:dyDescent="0.15">
      <c r="A10" s="377"/>
      <c r="B10" s="67" t="s">
        <v>87</v>
      </c>
      <c r="C10" s="68" t="s">
        <v>513</v>
      </c>
      <c r="D10" s="432"/>
      <c r="E10" s="432"/>
      <c r="F10" s="433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33" ht="22.5" customHeight="1" x14ac:dyDescent="0.15">
      <c r="A11" s="408">
        <v>4</v>
      </c>
      <c r="B11" s="69" t="s">
        <v>637</v>
      </c>
      <c r="C11" s="149" t="s">
        <v>638</v>
      </c>
      <c r="D11" s="46" t="s">
        <v>204</v>
      </c>
      <c r="E11" s="47" t="e">
        <f>25*R2</f>
        <v>#VALUE!</v>
      </c>
      <c r="F11" s="48" t="s">
        <v>607</v>
      </c>
      <c r="G11" s="326" t="s">
        <v>515</v>
      </c>
      <c r="H11" s="326" t="s">
        <v>619</v>
      </c>
      <c r="I11" s="326" t="s">
        <v>126</v>
      </c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</row>
    <row r="12" spans="1:33" ht="22.5" customHeight="1" x14ac:dyDescent="0.15">
      <c r="A12" s="409"/>
      <c r="B12" s="71" t="s">
        <v>87</v>
      </c>
      <c r="C12" s="72" t="s">
        <v>334</v>
      </c>
      <c r="D12" s="178"/>
      <c r="E12" s="178"/>
      <c r="F12" s="179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</row>
    <row r="13" spans="1:33" ht="22.5" customHeight="1" x14ac:dyDescent="0.15">
      <c r="A13" s="60">
        <v>5</v>
      </c>
      <c r="B13" s="62" t="s">
        <v>87</v>
      </c>
      <c r="C13" s="22" t="s">
        <v>334</v>
      </c>
      <c r="D13" s="151"/>
      <c r="E13" s="151"/>
      <c r="F13" s="150"/>
      <c r="G13" s="60" t="s">
        <v>594</v>
      </c>
      <c r="H13" s="60" t="s">
        <v>150</v>
      </c>
      <c r="I13" s="60" t="s">
        <v>126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33" ht="12.95" x14ac:dyDescent="0.25">
      <c r="D14"/>
      <c r="E14"/>
      <c r="F14"/>
    </row>
    <row r="15" spans="1:33" ht="12.95" x14ac:dyDescent="0.25">
      <c r="A15" s="324"/>
      <c r="B15" s="324"/>
      <c r="C15" s="324"/>
      <c r="D15" s="324"/>
      <c r="E15" s="324"/>
      <c r="F15" s="324"/>
      <c r="G15" s="324"/>
      <c r="H15" s="324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89">
    <mergeCell ref="A15:H15"/>
    <mergeCell ref="D19:F19"/>
    <mergeCell ref="X11:X12"/>
    <mergeCell ref="Y11:Y12"/>
    <mergeCell ref="Z11:Z12"/>
    <mergeCell ref="L11:L12"/>
    <mergeCell ref="M11:M12"/>
    <mergeCell ref="N11:N12"/>
    <mergeCell ref="O11:O12"/>
    <mergeCell ref="P11:P12"/>
    <mergeCell ref="Q11:Q12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Z9:Z10"/>
    <mergeCell ref="AA9:AA10"/>
    <mergeCell ref="AB9:AB10"/>
    <mergeCell ref="AC9:AC10"/>
    <mergeCell ref="A11:A12"/>
    <mergeCell ref="G11:G12"/>
    <mergeCell ref="H11:H12"/>
    <mergeCell ref="I11:I12"/>
    <mergeCell ref="J11:J12"/>
    <mergeCell ref="K11:K12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AC6:AC8"/>
    <mergeCell ref="A9:A10"/>
    <mergeCell ref="D9:F10"/>
    <mergeCell ref="G9:G10"/>
    <mergeCell ref="H9:H10"/>
    <mergeCell ref="I9:I10"/>
    <mergeCell ref="J9:J10"/>
    <mergeCell ref="K9:K10"/>
    <mergeCell ref="L9:L10"/>
    <mergeCell ref="M9:M10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P6:P8"/>
    <mergeCell ref="D4:F4"/>
    <mergeCell ref="A6:A8"/>
    <mergeCell ref="B6:B7"/>
    <mergeCell ref="G6:G8"/>
    <mergeCell ref="I6:I8"/>
    <mergeCell ref="J6:J8"/>
    <mergeCell ref="K6:K8"/>
    <mergeCell ref="L6:L8"/>
    <mergeCell ref="M6:M8"/>
    <mergeCell ref="N6:N8"/>
    <mergeCell ref="O6:O8"/>
    <mergeCell ref="V1:W1"/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4000-000000000000}"/>
  </hyperlinks>
  <pageMargins left="0.7" right="0.7" top="0.75" bottom="0.75" header="0.3" footer="0.3"/>
  <pageSetup paperSize="9" scale="74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G29"/>
  <sheetViews>
    <sheetView showGridLines="0" zoomScale="70" zoomScaleNormal="70" workbookViewId="0">
      <selection activeCell="D7" sqref="D7:F7"/>
    </sheetView>
  </sheetViews>
  <sheetFormatPr defaultColWidth="9.125" defaultRowHeight="13.5" x14ac:dyDescent="0.15"/>
  <cols>
    <col min="1" max="1" width="7.5" style="4" bestFit="1" customWidth="1"/>
    <col min="2" max="2" width="16.25" style="4" customWidth="1"/>
    <col min="3" max="3" width="15" style="4" customWidth="1"/>
    <col min="4" max="4" width="2.75" style="4" bestFit="1" customWidth="1"/>
    <col min="5" max="5" width="9.75" style="4" bestFit="1" customWidth="1"/>
    <col min="6" max="6" width="6" style="4" bestFit="1" customWidth="1"/>
    <col min="7" max="7" width="9.125" style="4"/>
    <col min="8" max="8" width="21.75" style="4" customWidth="1"/>
    <col min="9" max="29" width="4.375" style="4" customWidth="1"/>
    <col min="30" max="16384" width="9.125" style="4"/>
  </cols>
  <sheetData>
    <row r="1" spans="1:33" ht="22.5" customHeight="1" x14ac:dyDescent="0.15">
      <c r="A1" s="331" t="s">
        <v>39</v>
      </c>
      <c r="B1" s="331"/>
      <c r="C1" s="331" t="s">
        <v>524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639</v>
      </c>
      <c r="V1" s="321" t="s">
        <v>693</v>
      </c>
      <c r="W1" s="321"/>
    </row>
    <row r="2" spans="1:33" ht="22.5" customHeight="1" x14ac:dyDescent="0.15">
      <c r="A2" s="302" t="s">
        <v>640</v>
      </c>
      <c r="B2" s="302"/>
      <c r="C2" s="302" t="s">
        <v>133</v>
      </c>
      <c r="D2" s="302"/>
      <c r="E2" s="302"/>
      <c r="F2" s="302"/>
      <c r="G2" s="334"/>
      <c r="H2" s="11" t="s">
        <v>603</v>
      </c>
      <c r="K2" s="285" t="s">
        <v>51</v>
      </c>
      <c r="L2" s="285"/>
      <c r="M2" s="286" t="s">
        <v>43</v>
      </c>
      <c r="N2" s="287"/>
      <c r="O2" s="2" t="s">
        <v>556</v>
      </c>
      <c r="P2" s="294" t="s">
        <v>54</v>
      </c>
      <c r="Q2" s="295"/>
      <c r="R2" s="296" t="e">
        <f>R1^0.444*M2^0.663*0.008883</f>
        <v>#VALUE!</v>
      </c>
      <c r="S2" s="297"/>
      <c r="T2" s="2" t="s">
        <v>174</v>
      </c>
      <c r="AG2" s="182"/>
    </row>
    <row r="3" spans="1:33" ht="22.5" customHeight="1" x14ac:dyDescent="0.25"/>
    <row r="4" spans="1:33" ht="22.5" customHeight="1" x14ac:dyDescent="0.15">
      <c r="A4" s="74" t="s">
        <v>83</v>
      </c>
      <c r="B4" s="74" t="s">
        <v>57</v>
      </c>
      <c r="C4" s="76" t="s">
        <v>58</v>
      </c>
      <c r="D4" s="288" t="s">
        <v>59</v>
      </c>
      <c r="E4" s="288"/>
      <c r="F4" s="289"/>
      <c r="G4" s="74" t="s">
        <v>521</v>
      </c>
      <c r="H4" s="74" t="s">
        <v>85</v>
      </c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74">
        <v>9</v>
      </c>
      <c r="R4" s="74">
        <v>10</v>
      </c>
      <c r="S4" s="74">
        <v>11</v>
      </c>
      <c r="T4" s="74">
        <v>12</v>
      </c>
      <c r="U4" s="74">
        <v>13</v>
      </c>
      <c r="V4" s="74">
        <v>14</v>
      </c>
      <c r="W4" s="74">
        <v>15</v>
      </c>
      <c r="X4" s="74">
        <v>16</v>
      </c>
      <c r="Y4" s="74">
        <v>17</v>
      </c>
      <c r="Z4" s="74">
        <v>18</v>
      </c>
      <c r="AA4" s="74">
        <v>19</v>
      </c>
      <c r="AB4" s="74">
        <v>20</v>
      </c>
      <c r="AC4" s="74">
        <v>21</v>
      </c>
    </row>
    <row r="5" spans="1:33" ht="22.5" customHeight="1" x14ac:dyDescent="0.15">
      <c r="A5" s="302">
        <v>1</v>
      </c>
      <c r="B5" s="37" t="s">
        <v>77</v>
      </c>
      <c r="C5" s="18" t="s">
        <v>641</v>
      </c>
      <c r="D5" s="314"/>
      <c r="E5" s="314"/>
      <c r="F5" s="315"/>
      <c r="G5" s="302" t="s">
        <v>515</v>
      </c>
      <c r="H5" s="302" t="s">
        <v>109</v>
      </c>
      <c r="I5" s="302" t="s">
        <v>66</v>
      </c>
      <c r="J5" s="302"/>
      <c r="K5" s="302"/>
      <c r="L5" s="302"/>
      <c r="M5" s="302"/>
      <c r="N5" s="302"/>
      <c r="O5" s="302"/>
      <c r="P5" s="302" t="s">
        <v>512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</row>
    <row r="6" spans="1:33" ht="22.5" customHeight="1" x14ac:dyDescent="0.15">
      <c r="A6" s="302"/>
      <c r="B6" s="41" t="s">
        <v>87</v>
      </c>
      <c r="C6" s="21" t="s">
        <v>642</v>
      </c>
      <c r="D6" s="316"/>
      <c r="E6" s="316"/>
      <c r="F6" s="317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</row>
    <row r="7" spans="1:33" ht="22.5" customHeight="1" x14ac:dyDescent="0.15">
      <c r="A7" s="318">
        <v>2</v>
      </c>
      <c r="B7" s="45" t="s">
        <v>640</v>
      </c>
      <c r="C7" s="26" t="s">
        <v>643</v>
      </c>
      <c r="D7" s="46" t="s">
        <v>516</v>
      </c>
      <c r="E7" s="47" t="e">
        <f>1.4*R2</f>
        <v>#VALUE!</v>
      </c>
      <c r="F7" s="48" t="s">
        <v>571</v>
      </c>
      <c r="G7" s="318" t="s">
        <v>515</v>
      </c>
      <c r="H7" s="318" t="s">
        <v>619</v>
      </c>
      <c r="I7" s="318" t="s">
        <v>74</v>
      </c>
      <c r="J7" s="318"/>
      <c r="K7" s="318"/>
      <c r="L7" s="318"/>
      <c r="M7" s="318"/>
      <c r="N7" s="318"/>
      <c r="O7" s="318"/>
      <c r="P7" s="318" t="s">
        <v>126</v>
      </c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</row>
    <row r="8" spans="1:33" ht="22.5" customHeight="1" x14ac:dyDescent="0.15">
      <c r="A8" s="318"/>
      <c r="B8" s="49" t="s">
        <v>87</v>
      </c>
      <c r="C8" s="30" t="s">
        <v>502</v>
      </c>
      <c r="D8" s="31"/>
      <c r="E8" s="31"/>
      <c r="F8" s="32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</row>
    <row r="9" spans="1:33" ht="22.5" customHeight="1" x14ac:dyDescent="0.15">
      <c r="A9" s="11">
        <v>3</v>
      </c>
      <c r="B9" s="9" t="s">
        <v>87</v>
      </c>
      <c r="C9" s="22" t="s">
        <v>355</v>
      </c>
      <c r="D9" s="327"/>
      <c r="E9" s="327"/>
      <c r="F9" s="328"/>
      <c r="G9" s="11" t="s">
        <v>515</v>
      </c>
      <c r="H9" s="11" t="s">
        <v>150</v>
      </c>
      <c r="I9" s="11" t="s">
        <v>512</v>
      </c>
      <c r="J9" s="12"/>
      <c r="K9" s="11"/>
      <c r="L9" s="12"/>
      <c r="M9" s="12"/>
      <c r="N9" s="12"/>
      <c r="O9" s="12"/>
      <c r="P9" s="11" t="s">
        <v>126</v>
      </c>
      <c r="Q9" s="12"/>
      <c r="R9" s="12"/>
      <c r="S9" s="12"/>
      <c r="T9" s="12"/>
      <c r="U9" s="12"/>
      <c r="V9" s="12"/>
      <c r="W9" s="11"/>
      <c r="X9" s="12"/>
      <c r="Y9" s="12"/>
      <c r="Z9" s="12"/>
      <c r="AA9" s="12"/>
      <c r="AB9" s="12"/>
      <c r="AC9" s="12"/>
    </row>
    <row r="10" spans="1:33" ht="12.95" x14ac:dyDescent="0.25">
      <c r="A10" s="378"/>
      <c r="B10" s="378"/>
      <c r="C10" s="378"/>
      <c r="D10" s="378"/>
      <c r="E10" s="378"/>
      <c r="F10" s="378"/>
      <c r="G10" s="378"/>
      <c r="H10" s="378"/>
    </row>
    <row r="11" spans="1:33" ht="12.95" x14ac:dyDescent="0.25">
      <c r="D11"/>
      <c r="E11"/>
      <c r="F11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ht="12.95" x14ac:dyDescent="0.25">
      <c r="D19" s="325"/>
      <c r="E19" s="325"/>
      <c r="F19" s="325"/>
    </row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66">
    <mergeCell ref="D19:F19"/>
    <mergeCell ref="Z7:Z8"/>
    <mergeCell ref="AA7:AA8"/>
    <mergeCell ref="AB7:AB8"/>
    <mergeCell ref="AC7:AC8"/>
    <mergeCell ref="D9:F9"/>
    <mergeCell ref="A10:H10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AB5:AB6"/>
    <mergeCell ref="AC5:AC6"/>
    <mergeCell ref="X5:X6"/>
    <mergeCell ref="Y5:Y6"/>
    <mergeCell ref="Z5:Z6"/>
    <mergeCell ref="AA5:AA6"/>
    <mergeCell ref="A7:A8"/>
    <mergeCell ref="G7:G8"/>
    <mergeCell ref="H7:H8"/>
    <mergeCell ref="I7:I8"/>
    <mergeCell ref="J7:J8"/>
    <mergeCell ref="K7:K8"/>
    <mergeCell ref="L7:L8"/>
    <mergeCell ref="M7:M8"/>
    <mergeCell ref="V5:V6"/>
    <mergeCell ref="W5:W6"/>
    <mergeCell ref="P5:P6"/>
    <mergeCell ref="Q5:Q6"/>
    <mergeCell ref="R5:R6"/>
    <mergeCell ref="S5:S6"/>
    <mergeCell ref="T5:T6"/>
    <mergeCell ref="U5:U6"/>
    <mergeCell ref="O5:O6"/>
    <mergeCell ref="Q7:Q8"/>
    <mergeCell ref="R7:R8"/>
    <mergeCell ref="S7:S8"/>
    <mergeCell ref="I5:I6"/>
    <mergeCell ref="A2:B2"/>
    <mergeCell ref="C2:G2"/>
    <mergeCell ref="K2:L2"/>
    <mergeCell ref="M2:N2"/>
    <mergeCell ref="D4:F4"/>
    <mergeCell ref="A5:A6"/>
    <mergeCell ref="D5:F6"/>
    <mergeCell ref="G5:G6"/>
    <mergeCell ref="H5:H6"/>
    <mergeCell ref="J5:J6"/>
    <mergeCell ref="K5:K6"/>
    <mergeCell ref="L5:L6"/>
    <mergeCell ref="M5:M6"/>
    <mergeCell ref="N5:N6"/>
    <mergeCell ref="V1:W1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4100-000000000000}"/>
  </hyperlinks>
  <pageMargins left="0.7" right="0.7" top="0.75" bottom="0.75" header="0.3" footer="0.3"/>
  <pageSetup paperSize="9" scale="74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G26"/>
  <sheetViews>
    <sheetView showGridLines="0" zoomScale="70" zoomScaleNormal="70" workbookViewId="0">
      <selection sqref="A1:AC6"/>
    </sheetView>
  </sheetViews>
  <sheetFormatPr defaultColWidth="9.125" defaultRowHeight="13.5" x14ac:dyDescent="0.15"/>
  <cols>
    <col min="1" max="1" width="7.5" style="4" bestFit="1" customWidth="1"/>
    <col min="2" max="2" width="16.25" style="4" customWidth="1"/>
    <col min="3" max="3" width="15" style="4" customWidth="1"/>
    <col min="4" max="4" width="2.75" style="4" bestFit="1" customWidth="1"/>
    <col min="5" max="5" width="9.75" style="4" bestFit="1" customWidth="1"/>
    <col min="6" max="6" width="6" style="4" bestFit="1" customWidth="1"/>
    <col min="7" max="7" width="9.125" style="4"/>
    <col min="8" max="8" width="21.75" style="4" customWidth="1"/>
    <col min="9" max="29" width="4.375" style="4" customWidth="1"/>
    <col min="30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>
        <v>65</v>
      </c>
      <c r="N1" s="287"/>
      <c r="O1" s="2" t="s">
        <v>44</v>
      </c>
      <c r="P1" s="285" t="s">
        <v>45</v>
      </c>
      <c r="Q1" s="285"/>
      <c r="R1" s="286">
        <v>58.1</v>
      </c>
      <c r="S1" s="287"/>
      <c r="T1" s="2" t="s">
        <v>47</v>
      </c>
      <c r="V1" s="321" t="s">
        <v>693</v>
      </c>
      <c r="W1" s="321"/>
    </row>
    <row r="2" spans="1:33" ht="22.5" customHeight="1" x14ac:dyDescent="0.15">
      <c r="A2" s="302" t="s">
        <v>814</v>
      </c>
      <c r="B2" s="302"/>
      <c r="C2" s="302" t="s">
        <v>816</v>
      </c>
      <c r="D2" s="302"/>
      <c r="E2" s="302"/>
      <c r="F2" s="302"/>
      <c r="G2" s="334"/>
      <c r="H2" s="11" t="s">
        <v>817</v>
      </c>
      <c r="K2" s="285" t="s">
        <v>51</v>
      </c>
      <c r="L2" s="285"/>
      <c r="M2" s="286">
        <v>154.4</v>
      </c>
      <c r="N2" s="287"/>
      <c r="O2" s="2" t="s">
        <v>52</v>
      </c>
      <c r="P2" s="294" t="s">
        <v>54</v>
      </c>
      <c r="Q2" s="295"/>
      <c r="R2" s="296">
        <f>R1^0.444*M2^0.663*0.008883</f>
        <v>1.5237966769374067</v>
      </c>
      <c r="S2" s="297"/>
      <c r="T2" s="2" t="s">
        <v>136</v>
      </c>
      <c r="AG2" s="182"/>
    </row>
    <row r="3" spans="1:33" ht="22.5" customHeight="1" x14ac:dyDescent="0.15"/>
    <row r="4" spans="1:33" ht="22.5" customHeight="1" x14ac:dyDescent="0.15">
      <c r="A4" s="74" t="s">
        <v>83</v>
      </c>
      <c r="B4" s="74" t="s">
        <v>57</v>
      </c>
      <c r="C4" s="436" t="s">
        <v>58</v>
      </c>
      <c r="D4" s="303"/>
      <c r="E4" s="303"/>
      <c r="F4" s="304"/>
      <c r="G4" s="74" t="s">
        <v>84</v>
      </c>
      <c r="H4" s="74" t="s">
        <v>85</v>
      </c>
    </row>
    <row r="5" spans="1:33" ht="22.5" customHeight="1" x14ac:dyDescent="0.15">
      <c r="A5" s="302">
        <v>1</v>
      </c>
      <c r="B5" s="434" t="s">
        <v>814</v>
      </c>
      <c r="C5" s="437" t="s">
        <v>815</v>
      </c>
      <c r="D5" s="314"/>
      <c r="E5" s="314"/>
      <c r="F5" s="315"/>
      <c r="G5" s="302" t="s">
        <v>818</v>
      </c>
      <c r="H5" s="302" t="s">
        <v>817</v>
      </c>
    </row>
    <row r="6" spans="1:33" ht="22.5" customHeight="1" x14ac:dyDescent="0.15">
      <c r="A6" s="302"/>
      <c r="B6" s="435"/>
      <c r="C6" s="438"/>
      <c r="D6" s="332"/>
      <c r="E6" s="332"/>
      <c r="F6" s="333"/>
      <c r="G6" s="302"/>
      <c r="H6" s="302"/>
    </row>
    <row r="7" spans="1:33" x14ac:dyDescent="0.15">
      <c r="A7" s="378"/>
      <c r="B7" s="378"/>
      <c r="C7" s="378"/>
      <c r="D7" s="378"/>
      <c r="E7" s="378"/>
      <c r="F7" s="378"/>
      <c r="G7" s="378"/>
      <c r="H7" s="378"/>
    </row>
    <row r="8" spans="1:33" ht="12.95" x14ac:dyDescent="0.25">
      <c r="D8"/>
      <c r="E8"/>
      <c r="F8"/>
    </row>
    <row r="9" spans="1:33" ht="12.95" x14ac:dyDescent="0.25">
      <c r="D9"/>
      <c r="E9"/>
      <c r="F9"/>
    </row>
    <row r="10" spans="1:33" ht="12.95" x14ac:dyDescent="0.25">
      <c r="D10"/>
      <c r="E10"/>
      <c r="F10"/>
    </row>
    <row r="11" spans="1:33" ht="12.95" x14ac:dyDescent="0.25">
      <c r="D11"/>
      <c r="E11"/>
      <c r="F11"/>
    </row>
    <row r="12" spans="1:33" ht="12.95" x14ac:dyDescent="0.25">
      <c r="D12"/>
      <c r="E12"/>
      <c r="F12"/>
    </row>
    <row r="13" spans="1:33" ht="12.95" x14ac:dyDescent="0.25">
      <c r="D13"/>
      <c r="E13"/>
      <c r="F13"/>
    </row>
    <row r="14" spans="1:33" ht="12.95" x14ac:dyDescent="0.25">
      <c r="D14"/>
      <c r="E14"/>
      <c r="F14"/>
    </row>
    <row r="15" spans="1:33" ht="12.95" x14ac:dyDescent="0.25">
      <c r="D15"/>
      <c r="E15"/>
      <c r="F15"/>
    </row>
    <row r="16" spans="1:33" ht="12.95" x14ac:dyDescent="0.25">
      <c r="D16" s="325"/>
      <c r="E16" s="325"/>
      <c r="F16" s="325"/>
    </row>
    <row r="25" spans="4:6" x14ac:dyDescent="0.15">
      <c r="D25" s="5"/>
      <c r="E25" s="5"/>
      <c r="F25" s="5"/>
    </row>
    <row r="26" spans="4:6" x14ac:dyDescent="0.15">
      <c r="D26" s="5"/>
      <c r="E26" s="5"/>
      <c r="F26" s="5"/>
    </row>
  </sheetData>
  <mergeCells count="21">
    <mergeCell ref="D16:F16"/>
    <mergeCell ref="B5:B6"/>
    <mergeCell ref="C4:F4"/>
    <mergeCell ref="C5:F6"/>
    <mergeCell ref="A7:H7"/>
    <mergeCell ref="A5:A6"/>
    <mergeCell ref="G5:G6"/>
    <mergeCell ref="H5:H6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4200-000000000000}"/>
  </hyperlinks>
  <pageMargins left="0.7" right="0.7" top="0.75" bottom="0.75" header="0.3" footer="0.3"/>
  <pageSetup paperSize="9" scale="74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AG35"/>
  <sheetViews>
    <sheetView showGridLines="0" zoomScale="85" zoomScaleNormal="85" workbookViewId="0">
      <selection sqref="A1:AE17"/>
    </sheetView>
  </sheetViews>
  <sheetFormatPr defaultColWidth="9.125" defaultRowHeight="13.5" x14ac:dyDescent="0.15"/>
  <cols>
    <col min="1" max="1" width="7" style="4" customWidth="1"/>
    <col min="2" max="2" width="17.5" style="4" customWidth="1"/>
    <col min="3" max="3" width="15" style="4" customWidth="1"/>
    <col min="4" max="4" width="2.5" style="4" bestFit="1" customWidth="1"/>
    <col min="5" max="5" width="9.5" style="4" bestFit="1" customWidth="1"/>
    <col min="6" max="6" width="5.875" style="4" bestFit="1" customWidth="1"/>
    <col min="7" max="7" width="9.125" style="4"/>
    <col min="8" max="8" width="21.62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439" t="s">
        <v>728</v>
      </c>
      <c r="B2" s="440"/>
      <c r="C2" s="302" t="s">
        <v>188</v>
      </c>
      <c r="D2" s="302"/>
      <c r="E2" s="302"/>
      <c r="F2" s="302"/>
      <c r="G2" s="334"/>
      <c r="H2" s="75" t="s">
        <v>647</v>
      </c>
      <c r="K2" s="285" t="s">
        <v>51</v>
      </c>
      <c r="L2" s="285"/>
      <c r="M2" s="286" t="s">
        <v>43</v>
      </c>
      <c r="N2" s="287"/>
      <c r="O2" s="2" t="s">
        <v>52</v>
      </c>
      <c r="P2" s="294" t="s">
        <v>54</v>
      </c>
      <c r="Q2" s="295"/>
      <c r="R2" s="296" t="e">
        <f>R1^0.444*M2^0.663*0.008883</f>
        <v>#VALUE!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A4" s="74" t="s">
        <v>83</v>
      </c>
      <c r="B4" s="74" t="s">
        <v>57</v>
      </c>
      <c r="C4" s="76" t="s">
        <v>58</v>
      </c>
      <c r="D4" s="288" t="s">
        <v>59</v>
      </c>
      <c r="E4" s="288"/>
      <c r="F4" s="289"/>
      <c r="G4" s="74" t="s">
        <v>84</v>
      </c>
      <c r="H4" s="74" t="s">
        <v>85</v>
      </c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 t="s">
        <v>61</v>
      </c>
      <c r="Q4" s="74">
        <v>28</v>
      </c>
    </row>
    <row r="5" spans="1:33" ht="22.5" customHeight="1" x14ac:dyDescent="0.15">
      <c r="A5" s="302">
        <v>1</v>
      </c>
      <c r="B5" s="37" t="s">
        <v>105</v>
      </c>
      <c r="C5" s="18" t="s">
        <v>652</v>
      </c>
      <c r="D5" s="314"/>
      <c r="E5" s="314"/>
      <c r="F5" s="315"/>
      <c r="G5" s="302" t="s">
        <v>89</v>
      </c>
      <c r="H5" s="302" t="s">
        <v>109</v>
      </c>
      <c r="I5" s="302" t="s">
        <v>65</v>
      </c>
      <c r="J5" s="302" t="s">
        <v>725</v>
      </c>
      <c r="K5" s="302"/>
      <c r="L5" s="302"/>
      <c r="M5" s="302"/>
      <c r="N5" s="302"/>
      <c r="O5" s="302"/>
      <c r="P5" s="302"/>
      <c r="Q5" s="302"/>
    </row>
    <row r="6" spans="1:33" ht="22.5" customHeight="1" x14ac:dyDescent="0.15">
      <c r="A6" s="302"/>
      <c r="B6" s="41" t="s">
        <v>76</v>
      </c>
      <c r="C6" s="21" t="s">
        <v>708</v>
      </c>
      <c r="D6" s="332"/>
      <c r="E6" s="332"/>
      <c r="F6" s="333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</row>
    <row r="7" spans="1:33" ht="22.5" customHeight="1" x14ac:dyDescent="0.15">
      <c r="A7" s="318">
        <v>2</v>
      </c>
      <c r="B7" s="81" t="s">
        <v>709</v>
      </c>
      <c r="C7" s="26" t="s">
        <v>710</v>
      </c>
      <c r="D7" s="46" t="s">
        <v>114</v>
      </c>
      <c r="E7" s="47" t="e">
        <f>90*R2</f>
        <v>#VALUE!</v>
      </c>
      <c r="F7" s="48" t="s">
        <v>116</v>
      </c>
      <c r="G7" s="318" t="s">
        <v>89</v>
      </c>
      <c r="H7" s="318" t="s">
        <v>91</v>
      </c>
      <c r="I7" s="318" t="s">
        <v>65</v>
      </c>
      <c r="J7" s="318" t="s">
        <v>726</v>
      </c>
      <c r="K7" s="318"/>
      <c r="L7" s="318"/>
      <c r="M7" s="318"/>
      <c r="N7" s="318"/>
      <c r="O7" s="318"/>
      <c r="P7" s="318"/>
      <c r="Q7" s="318"/>
    </row>
    <row r="8" spans="1:33" ht="22.5" customHeight="1" x14ac:dyDescent="0.15">
      <c r="A8" s="318"/>
      <c r="B8" s="204" t="s">
        <v>711</v>
      </c>
      <c r="C8" s="205" t="s">
        <v>712</v>
      </c>
      <c r="D8" s="154" t="s">
        <v>114</v>
      </c>
      <c r="E8" s="153" t="e">
        <f>36*R2</f>
        <v>#VALUE!</v>
      </c>
      <c r="F8" s="152" t="s">
        <v>714</v>
      </c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</row>
    <row r="9" spans="1:33" ht="22.5" customHeight="1" x14ac:dyDescent="0.15">
      <c r="A9" s="318"/>
      <c r="B9" s="29" t="s">
        <v>87</v>
      </c>
      <c r="C9" s="30" t="s">
        <v>713</v>
      </c>
      <c r="D9" s="116" t="s">
        <v>114</v>
      </c>
      <c r="E9" s="117" t="e">
        <f>250-E8</f>
        <v>#VALUE!</v>
      </c>
      <c r="F9" s="118" t="s">
        <v>714</v>
      </c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</row>
    <row r="10" spans="1:33" ht="22.5" customHeight="1" x14ac:dyDescent="0.15">
      <c r="A10" s="11">
        <v>3</v>
      </c>
      <c r="B10" s="12" t="s">
        <v>715</v>
      </c>
      <c r="C10" s="22" t="s">
        <v>716</v>
      </c>
      <c r="D10" s="338"/>
      <c r="E10" s="338"/>
      <c r="F10" s="334"/>
      <c r="G10" s="11" t="s">
        <v>89</v>
      </c>
      <c r="H10" s="11" t="s">
        <v>91</v>
      </c>
      <c r="I10" s="82" t="s">
        <v>65</v>
      </c>
      <c r="J10" s="11"/>
      <c r="K10" s="11"/>
      <c r="L10" s="11"/>
      <c r="M10" s="11"/>
      <c r="N10" s="11"/>
      <c r="O10" s="11"/>
      <c r="P10" s="82"/>
      <c r="Q10" s="11"/>
    </row>
    <row r="11" spans="1:33" ht="22.5" customHeight="1" x14ac:dyDescent="0.15">
      <c r="A11" s="318">
        <v>4</v>
      </c>
      <c r="B11" s="81" t="s">
        <v>717</v>
      </c>
      <c r="C11" s="26" t="s">
        <v>718</v>
      </c>
      <c r="D11" s="46"/>
      <c r="E11" s="47"/>
      <c r="F11" s="48"/>
      <c r="G11" s="318" t="s">
        <v>89</v>
      </c>
      <c r="H11" s="318" t="s">
        <v>722</v>
      </c>
      <c r="I11" s="318"/>
      <c r="J11" s="318" t="s">
        <v>726</v>
      </c>
      <c r="K11" s="318"/>
      <c r="L11" s="318"/>
      <c r="M11" s="318"/>
      <c r="N11" s="318"/>
      <c r="O11" s="318"/>
      <c r="P11" s="318"/>
      <c r="Q11" s="318"/>
    </row>
    <row r="12" spans="1:33" ht="22.5" customHeight="1" x14ac:dyDescent="0.15">
      <c r="A12" s="318"/>
      <c r="B12" s="29" t="s">
        <v>87</v>
      </c>
      <c r="C12" s="30" t="s">
        <v>104</v>
      </c>
      <c r="D12" s="31"/>
      <c r="E12" s="31"/>
      <c r="F12" s="32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</row>
    <row r="13" spans="1:33" ht="22.5" customHeight="1" x14ac:dyDescent="0.15">
      <c r="A13" s="318">
        <v>5</v>
      </c>
      <c r="B13" s="81" t="s">
        <v>719</v>
      </c>
      <c r="C13" s="26" t="s">
        <v>720</v>
      </c>
      <c r="D13" s="46" t="s">
        <v>114</v>
      </c>
      <c r="E13" s="47" t="e">
        <f>375*R2</f>
        <v>#VALUE!</v>
      </c>
      <c r="F13" s="48" t="s">
        <v>116</v>
      </c>
      <c r="G13" s="318" t="s">
        <v>89</v>
      </c>
      <c r="H13" s="318" t="s">
        <v>723</v>
      </c>
      <c r="I13" s="318"/>
      <c r="J13" s="318" t="s">
        <v>726</v>
      </c>
      <c r="K13" s="318"/>
      <c r="L13" s="318"/>
      <c r="M13" s="318"/>
      <c r="N13" s="318"/>
      <c r="O13" s="318"/>
      <c r="P13" s="318"/>
      <c r="Q13" s="318"/>
    </row>
    <row r="14" spans="1:33" ht="22.5" customHeight="1" x14ac:dyDescent="0.15">
      <c r="A14" s="318"/>
      <c r="B14" s="29" t="s">
        <v>87</v>
      </c>
      <c r="C14" s="30" t="s">
        <v>721</v>
      </c>
      <c r="D14" s="31"/>
      <c r="E14" s="31"/>
      <c r="F14" s="32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</row>
    <row r="15" spans="1:33" ht="22.5" customHeight="1" x14ac:dyDescent="0.15">
      <c r="A15" s="11">
        <v>6</v>
      </c>
      <c r="B15" s="12" t="s">
        <v>87</v>
      </c>
      <c r="C15" s="22" t="s">
        <v>123</v>
      </c>
      <c r="D15" s="338"/>
      <c r="E15" s="338"/>
      <c r="F15" s="334"/>
      <c r="G15" s="11" t="s">
        <v>89</v>
      </c>
      <c r="H15" s="11" t="s">
        <v>150</v>
      </c>
      <c r="I15" s="82"/>
      <c r="J15" s="11" t="s">
        <v>688</v>
      </c>
      <c r="K15" s="11"/>
      <c r="L15" s="11"/>
      <c r="M15" s="11"/>
      <c r="N15" s="11"/>
      <c r="O15" s="11"/>
      <c r="P15" s="82"/>
      <c r="Q15" s="11"/>
    </row>
    <row r="16" spans="1:33" x14ac:dyDescent="0.15">
      <c r="A16" s="78" t="s">
        <v>724</v>
      </c>
      <c r="B16" s="78"/>
      <c r="C16" s="78"/>
      <c r="D16"/>
      <c r="E16"/>
      <c r="F16"/>
      <c r="G16" s="78"/>
      <c r="H16" s="78"/>
    </row>
    <row r="17" spans="1:8" x14ac:dyDescent="0.15">
      <c r="A17" s="397" t="s">
        <v>727</v>
      </c>
      <c r="B17" s="397"/>
      <c r="C17" s="397"/>
      <c r="D17" s="397"/>
      <c r="E17" s="397"/>
      <c r="F17" s="397"/>
      <c r="G17" s="397"/>
      <c r="H17" s="397"/>
    </row>
    <row r="19" spans="1:8" x14ac:dyDescent="0.15">
      <c r="D19"/>
      <c r="E19"/>
      <c r="F19"/>
    </row>
    <row r="20" spans="1:8" x14ac:dyDescent="0.15">
      <c r="D20"/>
      <c r="E20"/>
      <c r="F20"/>
    </row>
    <row r="21" spans="1:8" x14ac:dyDescent="0.15">
      <c r="D21"/>
      <c r="E21"/>
      <c r="F21"/>
    </row>
    <row r="22" spans="1:8" x14ac:dyDescent="0.15">
      <c r="D22"/>
      <c r="E22"/>
      <c r="F22"/>
    </row>
    <row r="23" spans="1:8" x14ac:dyDescent="0.15">
      <c r="D23"/>
      <c r="E23"/>
      <c r="F23"/>
    </row>
    <row r="24" spans="1:8" x14ac:dyDescent="0.15">
      <c r="D24"/>
      <c r="E24"/>
      <c r="F24"/>
    </row>
    <row r="25" spans="1:8" x14ac:dyDescent="0.15">
      <c r="D25" s="325"/>
      <c r="E25" s="325"/>
      <c r="F25" s="325"/>
    </row>
    <row r="34" spans="4:6" x14ac:dyDescent="0.15">
      <c r="D34" s="5"/>
      <c r="E34" s="5"/>
      <c r="F34" s="5"/>
    </row>
    <row r="35" spans="4:6" x14ac:dyDescent="0.15">
      <c r="D35" s="5"/>
      <c r="E35" s="5"/>
      <c r="F35" s="5"/>
    </row>
  </sheetData>
  <mergeCells count="68">
    <mergeCell ref="R2:S2"/>
    <mergeCell ref="A1:B1"/>
    <mergeCell ref="C1:G1"/>
    <mergeCell ref="K1:L1"/>
    <mergeCell ref="M1:N1"/>
    <mergeCell ref="P1:Q1"/>
    <mergeCell ref="R1:S1"/>
    <mergeCell ref="A2:B2"/>
    <mergeCell ref="C2:G2"/>
    <mergeCell ref="K2:L2"/>
    <mergeCell ref="M2:N2"/>
    <mergeCell ref="P2:Q2"/>
    <mergeCell ref="D4:F4"/>
    <mergeCell ref="A5:A6"/>
    <mergeCell ref="D5:F5"/>
    <mergeCell ref="G5:G6"/>
    <mergeCell ref="H5:H6"/>
    <mergeCell ref="K7:K9"/>
    <mergeCell ref="D6:F6"/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A7:A9"/>
    <mergeCell ref="G7:G9"/>
    <mergeCell ref="H7:H9"/>
    <mergeCell ref="I7:I9"/>
    <mergeCell ref="J7:J9"/>
    <mergeCell ref="D10:F10"/>
    <mergeCell ref="A11:A12"/>
    <mergeCell ref="G11:G12"/>
    <mergeCell ref="H11:H12"/>
    <mergeCell ref="I11:I12"/>
    <mergeCell ref="I13:I14"/>
    <mergeCell ref="J13:J14"/>
    <mergeCell ref="K13:K14"/>
    <mergeCell ref="M11:M12"/>
    <mergeCell ref="N11:N12"/>
    <mergeCell ref="J11:J12"/>
    <mergeCell ref="K11:K12"/>
    <mergeCell ref="L11:L12"/>
    <mergeCell ref="D15:F15"/>
    <mergeCell ref="A17:H17"/>
    <mergeCell ref="D25:F25"/>
    <mergeCell ref="A13:A14"/>
    <mergeCell ref="G13:G14"/>
    <mergeCell ref="H13:H14"/>
    <mergeCell ref="V1:W1"/>
    <mergeCell ref="L13:L14"/>
    <mergeCell ref="M13:M14"/>
    <mergeCell ref="N13:N14"/>
    <mergeCell ref="O13:O14"/>
    <mergeCell ref="P13:P14"/>
    <mergeCell ref="Q13:Q14"/>
    <mergeCell ref="O11:O12"/>
    <mergeCell ref="P11:P12"/>
    <mergeCell ref="Q11:Q12"/>
    <mergeCell ref="L7:L9"/>
    <mergeCell ref="M7:M9"/>
    <mergeCell ref="N7:N9"/>
    <mergeCell ref="O7:O9"/>
    <mergeCell ref="P7:P9"/>
    <mergeCell ref="Q7:Q9"/>
  </mergeCells>
  <phoneticPr fontId="1"/>
  <hyperlinks>
    <hyperlink ref="V1" location="目次!A1" display="戻る" xr:uid="{00000000-0004-0000-4300-000000000000}"/>
  </hyperlinks>
  <pageMargins left="0.7" right="0.7" top="0.75" bottom="0.75" header="0.3" footer="0.3"/>
  <pageSetup paperSize="9" scale="7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AG27"/>
  <sheetViews>
    <sheetView showGridLines="0" zoomScale="70" zoomScaleNormal="70" workbookViewId="0">
      <selection activeCell="X1" sqref="X1:Y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7.5" bestFit="1" customWidth="1"/>
    <col min="6" max="6" width="3.125" customWidth="1"/>
    <col min="7" max="7" width="7.5" style="4" bestFit="1" customWidth="1"/>
    <col min="8" max="8" width="5.75" style="4" customWidth="1"/>
    <col min="10" max="10" width="21.75" customWidth="1"/>
    <col min="11" max="29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284"/>
      <c r="I1" s="284"/>
      <c r="J1" s="1" t="s">
        <v>41</v>
      </c>
      <c r="M1" s="285" t="s">
        <v>42</v>
      </c>
      <c r="N1" s="285"/>
      <c r="O1" s="286"/>
      <c r="P1" s="287"/>
      <c r="Q1" s="2" t="s">
        <v>44</v>
      </c>
      <c r="R1" s="285" t="s">
        <v>45</v>
      </c>
      <c r="S1" s="285"/>
      <c r="T1" s="286"/>
      <c r="U1" s="287"/>
      <c r="V1" s="2" t="s">
        <v>47</v>
      </c>
      <c r="X1" s="321" t="s">
        <v>693</v>
      </c>
      <c r="Y1" s="321"/>
    </row>
    <row r="2" spans="1:33" ht="22.5" customHeight="1" x14ac:dyDescent="0.15">
      <c r="A2" s="292" t="s">
        <v>305</v>
      </c>
      <c r="B2" s="292"/>
      <c r="C2" s="292" t="s">
        <v>268</v>
      </c>
      <c r="D2" s="292"/>
      <c r="E2" s="292"/>
      <c r="F2" s="292"/>
      <c r="G2" s="292"/>
      <c r="H2" s="292"/>
      <c r="I2" s="293"/>
      <c r="J2" s="60" t="s">
        <v>134</v>
      </c>
      <c r="M2" s="285" t="s">
        <v>51</v>
      </c>
      <c r="N2" s="285"/>
      <c r="O2" s="286"/>
      <c r="P2" s="287"/>
      <c r="Q2" s="2" t="s">
        <v>135</v>
      </c>
      <c r="R2" s="294" t="s">
        <v>54</v>
      </c>
      <c r="S2" s="295"/>
      <c r="T2" s="296">
        <f>T1^0.444*O2^0.663*0.008883</f>
        <v>0</v>
      </c>
      <c r="U2" s="297"/>
      <c r="V2" s="2" t="s">
        <v>56</v>
      </c>
      <c r="AG2" s="182"/>
    </row>
    <row r="3" spans="1:33" ht="22.5" customHeight="1" x14ac:dyDescent="0.1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8"/>
      <c r="G4" s="288"/>
      <c r="H4" s="289"/>
      <c r="I4" s="1" t="s">
        <v>84</v>
      </c>
      <c r="J4" s="1" t="s">
        <v>85</v>
      </c>
      <c r="K4" s="1">
        <v>1</v>
      </c>
      <c r="L4" s="1">
        <v>2</v>
      </c>
      <c r="M4" s="1">
        <v>3</v>
      </c>
      <c r="N4" s="1">
        <v>4</v>
      </c>
      <c r="O4" s="1">
        <v>5</v>
      </c>
      <c r="P4" s="1">
        <v>6</v>
      </c>
      <c r="Q4" s="1">
        <v>7</v>
      </c>
      <c r="R4" s="1">
        <v>8</v>
      </c>
      <c r="S4" s="1">
        <v>9</v>
      </c>
      <c r="T4" s="1">
        <v>10</v>
      </c>
      <c r="U4" s="1">
        <v>11</v>
      </c>
      <c r="V4" s="1">
        <v>12</v>
      </c>
      <c r="W4" s="1">
        <v>13</v>
      </c>
      <c r="X4" s="1">
        <v>14</v>
      </c>
    </row>
    <row r="5" spans="1:33" ht="22.5" customHeight="1" x14ac:dyDescent="0.15">
      <c r="A5" s="60">
        <v>1</v>
      </c>
      <c r="B5" s="62" t="s">
        <v>87</v>
      </c>
      <c r="C5" s="63" t="s">
        <v>123</v>
      </c>
      <c r="D5" s="338"/>
      <c r="E5" s="338"/>
      <c r="F5" s="338"/>
      <c r="G5" s="338"/>
      <c r="H5" s="334"/>
      <c r="I5" s="60" t="s">
        <v>89</v>
      </c>
      <c r="J5" s="60" t="s">
        <v>150</v>
      </c>
      <c r="K5" s="60" t="s">
        <v>65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33" ht="22.5" customHeight="1" x14ac:dyDescent="0.15">
      <c r="A6" s="326">
        <v>2</v>
      </c>
      <c r="B6" s="69" t="s">
        <v>880</v>
      </c>
      <c r="C6" s="70" t="s">
        <v>889</v>
      </c>
      <c r="D6" s="154" t="s">
        <v>114</v>
      </c>
      <c r="E6" s="450">
        <f>10*T1</f>
        <v>0</v>
      </c>
      <c r="F6" s="450"/>
      <c r="G6" s="450"/>
      <c r="H6" s="152" t="s">
        <v>116</v>
      </c>
      <c r="I6" s="326" t="s">
        <v>89</v>
      </c>
      <c r="J6" s="109" t="s">
        <v>886</v>
      </c>
      <c r="K6" s="326" t="s">
        <v>65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</row>
    <row r="7" spans="1:33" ht="22.5" customHeight="1" x14ac:dyDescent="0.15">
      <c r="A7" s="326"/>
      <c r="B7" s="71" t="s">
        <v>87</v>
      </c>
      <c r="C7" s="72" t="s">
        <v>883</v>
      </c>
      <c r="D7" s="31"/>
      <c r="E7" s="250"/>
      <c r="F7" s="250"/>
      <c r="G7" s="31"/>
      <c r="H7" s="32"/>
      <c r="I7" s="326"/>
      <c r="J7" s="110" t="s">
        <v>885</v>
      </c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</row>
    <row r="8" spans="1:33" ht="22.5" customHeight="1" x14ac:dyDescent="0.15">
      <c r="A8" s="60">
        <v>3</v>
      </c>
      <c r="B8" s="62" t="s">
        <v>87</v>
      </c>
      <c r="C8" s="63" t="s">
        <v>123</v>
      </c>
      <c r="D8" s="327"/>
      <c r="E8" s="327"/>
      <c r="F8" s="327"/>
      <c r="G8" s="327"/>
      <c r="H8" s="328"/>
      <c r="I8" s="60" t="s">
        <v>89</v>
      </c>
      <c r="J8" s="60" t="s">
        <v>150</v>
      </c>
      <c r="K8" s="60" t="s">
        <v>65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33" x14ac:dyDescent="0.15">
      <c r="D9"/>
      <c r="G9"/>
      <c r="H9"/>
    </row>
    <row r="10" spans="1:33" ht="22.5" customHeight="1" x14ac:dyDescent="0.15">
      <c r="A10" t="s">
        <v>882</v>
      </c>
    </row>
    <row r="11" spans="1:33" ht="22.5" customHeight="1" x14ac:dyDescent="0.15">
      <c r="B11" s="1" t="s">
        <v>57</v>
      </c>
      <c r="C11" s="61" t="s">
        <v>58</v>
      </c>
      <c r="D11" s="288" t="s">
        <v>59</v>
      </c>
      <c r="E11" s="288"/>
      <c r="F11" s="288"/>
      <c r="G11" s="288"/>
      <c r="H11" s="289"/>
      <c r="I11" s="284" t="s">
        <v>60</v>
      </c>
      <c r="J11" s="284"/>
      <c r="K11" s="1">
        <v>1</v>
      </c>
      <c r="L11" s="1">
        <v>2</v>
      </c>
      <c r="M11" s="1">
        <v>3</v>
      </c>
      <c r="N11" s="1">
        <v>4</v>
      </c>
      <c r="O11" s="1">
        <v>5</v>
      </c>
      <c r="P11" s="1">
        <v>6</v>
      </c>
      <c r="Q11" s="1">
        <v>7</v>
      </c>
      <c r="R11" s="1">
        <v>8</v>
      </c>
      <c r="S11" s="1">
        <v>9</v>
      </c>
      <c r="T11" s="1">
        <v>10</v>
      </c>
      <c r="U11" s="1">
        <v>11</v>
      </c>
      <c r="V11" s="1">
        <v>12</v>
      </c>
      <c r="W11" s="1">
        <v>13</v>
      </c>
      <c r="X11" s="1">
        <v>14</v>
      </c>
      <c r="Y11" s="1">
        <v>15</v>
      </c>
      <c r="Z11" s="455" t="s">
        <v>61</v>
      </c>
      <c r="AA11" s="456"/>
      <c r="AB11" s="1">
        <v>27</v>
      </c>
      <c r="AC11" s="1">
        <v>28</v>
      </c>
    </row>
    <row r="12" spans="1:33" ht="22.5" customHeight="1" x14ac:dyDescent="0.15">
      <c r="B12" s="457" t="s">
        <v>892</v>
      </c>
      <c r="C12" s="459" t="s">
        <v>893</v>
      </c>
      <c r="D12" s="441" t="s">
        <v>894</v>
      </c>
      <c r="E12" s="451">
        <f>150*T2</f>
        <v>0</v>
      </c>
      <c r="F12" s="335" t="s">
        <v>896</v>
      </c>
      <c r="G12" s="444">
        <f>200*T2</f>
        <v>0</v>
      </c>
      <c r="H12" s="447" t="s">
        <v>895</v>
      </c>
      <c r="I12" s="458" t="s">
        <v>897</v>
      </c>
      <c r="J12" s="292"/>
      <c r="K12" s="363" t="s">
        <v>65</v>
      </c>
      <c r="L12" s="363"/>
      <c r="M12" s="363"/>
      <c r="N12" s="363"/>
      <c r="O12" s="363"/>
      <c r="P12" s="388" t="s">
        <v>881</v>
      </c>
      <c r="Q12" s="389"/>
      <c r="R12" s="389"/>
      <c r="S12" s="390"/>
      <c r="T12" s="420"/>
      <c r="U12" s="420"/>
      <c r="V12" s="420"/>
      <c r="W12" s="420"/>
      <c r="X12" s="420"/>
      <c r="Y12" s="420"/>
      <c r="Z12" s="420"/>
      <c r="AA12" s="420"/>
      <c r="AB12" s="375"/>
      <c r="AC12" s="375"/>
    </row>
    <row r="13" spans="1:33" ht="22.5" customHeight="1" x14ac:dyDescent="0.15">
      <c r="B13" s="361"/>
      <c r="C13" s="460"/>
      <c r="D13" s="442"/>
      <c r="E13" s="452"/>
      <c r="F13" s="454"/>
      <c r="G13" s="445"/>
      <c r="H13" s="448"/>
      <c r="I13" s="292"/>
      <c r="J13" s="292"/>
      <c r="K13" s="364"/>
      <c r="L13" s="364"/>
      <c r="M13" s="364"/>
      <c r="N13" s="364"/>
      <c r="O13" s="364"/>
      <c r="P13" s="391"/>
      <c r="Q13" s="392"/>
      <c r="R13" s="392"/>
      <c r="S13" s="393"/>
      <c r="T13" s="421"/>
      <c r="U13" s="421"/>
      <c r="V13" s="421"/>
      <c r="W13" s="421"/>
      <c r="X13" s="421"/>
      <c r="Y13" s="421"/>
      <c r="Z13" s="421"/>
      <c r="AA13" s="421"/>
      <c r="AB13" s="376"/>
      <c r="AC13" s="376"/>
    </row>
    <row r="14" spans="1:33" ht="22.5" customHeight="1" x14ac:dyDescent="0.15">
      <c r="B14" s="361"/>
      <c r="C14" s="460"/>
      <c r="D14" s="442"/>
      <c r="E14" s="452"/>
      <c r="F14" s="454"/>
      <c r="G14" s="445"/>
      <c r="H14" s="448"/>
      <c r="I14" s="292"/>
      <c r="J14" s="292"/>
      <c r="K14" s="364"/>
      <c r="L14" s="364"/>
      <c r="M14" s="364"/>
      <c r="N14" s="364"/>
      <c r="O14" s="364"/>
      <c r="P14" s="391"/>
      <c r="Q14" s="392"/>
      <c r="R14" s="392"/>
      <c r="S14" s="393"/>
      <c r="T14" s="421"/>
      <c r="U14" s="421"/>
      <c r="V14" s="421"/>
      <c r="W14" s="421"/>
      <c r="X14" s="421"/>
      <c r="Y14" s="421"/>
      <c r="Z14" s="421"/>
      <c r="AA14" s="421"/>
      <c r="AB14" s="376"/>
      <c r="AC14" s="376"/>
    </row>
    <row r="15" spans="1:33" ht="22.5" customHeight="1" x14ac:dyDescent="0.15">
      <c r="B15" s="362"/>
      <c r="C15" s="461"/>
      <c r="D15" s="443"/>
      <c r="E15" s="453"/>
      <c r="F15" s="366"/>
      <c r="G15" s="446"/>
      <c r="H15" s="449"/>
      <c r="I15" s="292"/>
      <c r="J15" s="292"/>
      <c r="K15" s="365"/>
      <c r="L15" s="365"/>
      <c r="M15" s="365"/>
      <c r="N15" s="365"/>
      <c r="O15" s="365"/>
      <c r="P15" s="394"/>
      <c r="Q15" s="395"/>
      <c r="R15" s="395"/>
      <c r="S15" s="396"/>
      <c r="T15" s="422"/>
      <c r="U15" s="422"/>
      <c r="V15" s="422"/>
      <c r="W15" s="422"/>
      <c r="X15" s="422"/>
      <c r="Y15" s="422"/>
      <c r="Z15" s="422"/>
      <c r="AA15" s="422"/>
      <c r="AB15" s="377"/>
      <c r="AC15" s="377"/>
    </row>
    <row r="16" spans="1:33" ht="22.5" customHeight="1" x14ac:dyDescent="0.15">
      <c r="Y16" t="s">
        <v>884</v>
      </c>
    </row>
    <row r="17" spans="4:8" x14ac:dyDescent="0.15">
      <c r="D17" s="325"/>
      <c r="E17" s="325"/>
      <c r="F17" s="325"/>
      <c r="G17" s="325"/>
      <c r="H17" s="325"/>
    </row>
    <row r="26" spans="4:8" x14ac:dyDescent="0.15">
      <c r="D26" s="5"/>
      <c r="G26" s="5"/>
      <c r="H26" s="5"/>
    </row>
    <row r="27" spans="4:8" x14ac:dyDescent="0.15">
      <c r="D27" s="5"/>
      <c r="G27" s="5"/>
      <c r="H27" s="5"/>
    </row>
  </sheetData>
  <mergeCells count="61">
    <mergeCell ref="D17:H17"/>
    <mergeCell ref="P12:S15"/>
    <mergeCell ref="Y12:Y15"/>
    <mergeCell ref="Z12:Z15"/>
    <mergeCell ref="A6:A7"/>
    <mergeCell ref="I6:I7"/>
    <mergeCell ref="K6:K7"/>
    <mergeCell ref="L6:L7"/>
    <mergeCell ref="M6:M7"/>
    <mergeCell ref="Z11:AA11"/>
    <mergeCell ref="X6:X7"/>
    <mergeCell ref="B12:B15"/>
    <mergeCell ref="I12:J15"/>
    <mergeCell ref="K12:K15"/>
    <mergeCell ref="L12:L15"/>
    <mergeCell ref="C12:C15"/>
    <mergeCell ref="D4:H4"/>
    <mergeCell ref="D5:H5"/>
    <mergeCell ref="D11:H11"/>
    <mergeCell ref="I11:J11"/>
    <mergeCell ref="W6:W7"/>
    <mergeCell ref="Q6:Q7"/>
    <mergeCell ref="R6:R7"/>
    <mergeCell ref="S6:S7"/>
    <mergeCell ref="T6:T7"/>
    <mergeCell ref="U6:U7"/>
    <mergeCell ref="V6:V7"/>
    <mergeCell ref="D8:H8"/>
    <mergeCell ref="P6:P7"/>
    <mergeCell ref="AB12:AB15"/>
    <mergeCell ref="AC12:AC15"/>
    <mergeCell ref="T12:T15"/>
    <mergeCell ref="U12:U15"/>
    <mergeCell ref="V12:V15"/>
    <mergeCell ref="W12:W15"/>
    <mergeCell ref="AA12:AA15"/>
    <mergeCell ref="X12:X15"/>
    <mergeCell ref="X1:Y1"/>
    <mergeCell ref="A2:B2"/>
    <mergeCell ref="C2:I2"/>
    <mergeCell ref="M2:N2"/>
    <mergeCell ref="O2:P2"/>
    <mergeCell ref="R2:S2"/>
    <mergeCell ref="T2:U2"/>
    <mergeCell ref="A1:B1"/>
    <mergeCell ref="C1:I1"/>
    <mergeCell ref="M1:N1"/>
    <mergeCell ref="O1:P1"/>
    <mergeCell ref="R1:S1"/>
    <mergeCell ref="T1:U1"/>
    <mergeCell ref="D12:D15"/>
    <mergeCell ref="G12:G15"/>
    <mergeCell ref="H12:H15"/>
    <mergeCell ref="E6:G6"/>
    <mergeCell ref="E12:E15"/>
    <mergeCell ref="F12:F15"/>
    <mergeCell ref="M12:M15"/>
    <mergeCell ref="N12:N15"/>
    <mergeCell ref="O12:O15"/>
    <mergeCell ref="N6:N7"/>
    <mergeCell ref="O6:O7"/>
  </mergeCells>
  <phoneticPr fontId="1"/>
  <hyperlinks>
    <hyperlink ref="X1" location="目次!A1" display="戻る" xr:uid="{00000000-0004-0000-4400-000000000000}"/>
  </hyperlinks>
  <pageMargins left="0.7" right="0.7" top="0.75" bottom="0.75" header="0.3" footer="0.3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39"/>
  <sheetViews>
    <sheetView showGridLines="0" zoomScale="85" zoomScaleNormal="85" workbookViewId="0">
      <selection activeCell="R3" sqref="R3"/>
    </sheetView>
  </sheetViews>
  <sheetFormatPr defaultRowHeight="13.5" x14ac:dyDescent="0.15"/>
  <cols>
    <col min="1" max="1" width="7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625" customWidth="1"/>
    <col min="9" max="9" width="4.375" customWidth="1"/>
    <col min="10" max="11" width="5.25" bestFit="1" customWidth="1"/>
    <col min="12" max="12" width="4.375" customWidth="1"/>
    <col min="13" max="13" width="5.25" bestFit="1" customWidth="1"/>
    <col min="14" max="29" width="4.375" customWidth="1"/>
  </cols>
  <sheetData>
    <row r="1" spans="1:33" ht="22.5" customHeight="1" x14ac:dyDescent="0.15">
      <c r="A1" s="284" t="s">
        <v>39</v>
      </c>
      <c r="B1" s="284"/>
      <c r="C1" s="284" t="s">
        <v>217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 t="s">
        <v>43</v>
      </c>
      <c r="S1" s="287"/>
      <c r="T1" s="2" t="s">
        <v>218</v>
      </c>
      <c r="V1" s="321" t="s">
        <v>693</v>
      </c>
      <c r="W1" s="321"/>
    </row>
    <row r="2" spans="1:33" ht="22.5" customHeight="1" x14ac:dyDescent="0.15">
      <c r="A2" s="292" t="s">
        <v>219</v>
      </c>
      <c r="B2" s="292"/>
      <c r="C2" s="292" t="s">
        <v>133</v>
      </c>
      <c r="D2" s="292"/>
      <c r="E2" s="292"/>
      <c r="F2" s="292"/>
      <c r="G2" s="293"/>
      <c r="H2" s="60" t="s">
        <v>220</v>
      </c>
      <c r="K2" s="285" t="s">
        <v>51</v>
      </c>
      <c r="L2" s="285"/>
      <c r="M2" s="286" t="s">
        <v>43</v>
      </c>
      <c r="N2" s="287"/>
      <c r="O2" s="2" t="s">
        <v>221</v>
      </c>
      <c r="P2" s="294" t="s">
        <v>54</v>
      </c>
      <c r="Q2" s="295"/>
      <c r="R2" s="296" t="e">
        <f>R1^0.444*M2^0.663*0.008883</f>
        <v>#VALUE!</v>
      </c>
      <c r="S2" s="297"/>
      <c r="T2" s="2" t="s">
        <v>222</v>
      </c>
      <c r="AG2" s="182"/>
    </row>
    <row r="3" spans="1:33" ht="22.5" customHeight="1" x14ac:dyDescent="0.25"/>
    <row r="4" spans="1:33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9"/>
      <c r="G4" s="285" t="s">
        <v>60</v>
      </c>
      <c r="H4" s="285"/>
      <c r="I4" s="7">
        <v>1</v>
      </c>
      <c r="J4" s="7">
        <v>2</v>
      </c>
      <c r="K4" s="74">
        <v>3</v>
      </c>
      <c r="L4" s="7">
        <v>4</v>
      </c>
      <c r="M4" s="7">
        <v>5</v>
      </c>
      <c r="N4" s="74">
        <v>6</v>
      </c>
      <c r="O4" s="7">
        <v>7</v>
      </c>
      <c r="P4" s="7">
        <v>8</v>
      </c>
      <c r="Q4" s="74">
        <v>9</v>
      </c>
      <c r="R4" s="7">
        <v>10</v>
      </c>
      <c r="S4" s="7">
        <v>11</v>
      </c>
      <c r="T4" s="74">
        <v>12</v>
      </c>
      <c r="U4" s="7">
        <v>13</v>
      </c>
      <c r="V4" s="7">
        <v>14</v>
      </c>
      <c r="W4" s="74">
        <v>15</v>
      </c>
      <c r="X4" s="7">
        <v>16</v>
      </c>
      <c r="Y4" s="7">
        <v>17</v>
      </c>
      <c r="Z4" s="74">
        <v>18</v>
      </c>
      <c r="AA4" s="7">
        <v>19</v>
      </c>
      <c r="AB4" s="7">
        <v>20</v>
      </c>
      <c r="AC4" s="74">
        <v>21</v>
      </c>
    </row>
    <row r="5" spans="1:33" ht="22.5" customHeight="1" x14ac:dyDescent="0.15">
      <c r="B5" s="290" t="s">
        <v>223</v>
      </c>
      <c r="C5" s="339" t="s">
        <v>795</v>
      </c>
      <c r="D5" s="340"/>
      <c r="E5" s="340"/>
      <c r="F5" s="341"/>
      <c r="G5" s="291" t="s">
        <v>805</v>
      </c>
      <c r="H5" s="292"/>
      <c r="I5" s="299" t="s">
        <v>66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2" t="s">
        <v>139</v>
      </c>
      <c r="X5" s="292"/>
      <c r="Y5" s="292"/>
      <c r="Z5" s="292"/>
      <c r="AA5" s="292"/>
      <c r="AB5" s="292"/>
      <c r="AC5" s="292"/>
    </row>
    <row r="6" spans="1:33" ht="22.5" customHeight="1" x14ac:dyDescent="0.15">
      <c r="B6" s="290"/>
      <c r="C6" s="342" t="s">
        <v>796</v>
      </c>
      <c r="D6" s="343"/>
      <c r="E6" s="343"/>
      <c r="F6" s="344"/>
      <c r="G6" s="292"/>
      <c r="H6" s="292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2"/>
      <c r="X6" s="292"/>
      <c r="Y6" s="292"/>
      <c r="Z6" s="292"/>
      <c r="AA6" s="292"/>
      <c r="AB6" s="292"/>
      <c r="AC6" s="292"/>
    </row>
    <row r="7" spans="1:33" ht="22.5" customHeight="1" x14ac:dyDescent="0.15">
      <c r="B7" s="290"/>
      <c r="C7" s="342" t="s">
        <v>797</v>
      </c>
      <c r="D7" s="343"/>
      <c r="E7" s="343"/>
      <c r="F7" s="344"/>
      <c r="G7" s="292"/>
      <c r="H7" s="292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2"/>
      <c r="X7" s="292"/>
      <c r="Y7" s="292"/>
      <c r="Z7" s="292"/>
      <c r="AA7" s="292"/>
      <c r="AB7" s="292"/>
      <c r="AC7" s="292"/>
    </row>
    <row r="8" spans="1:33" ht="22.5" customHeight="1" x14ac:dyDescent="0.15">
      <c r="B8" s="290"/>
      <c r="C8" s="345" t="s">
        <v>798</v>
      </c>
      <c r="D8" s="346"/>
      <c r="E8" s="346"/>
      <c r="F8" s="347"/>
      <c r="G8" s="292"/>
      <c r="H8" s="292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2"/>
      <c r="X8" s="292"/>
      <c r="Y8" s="292"/>
      <c r="Z8" s="292"/>
      <c r="AA8" s="292"/>
      <c r="AB8" s="292"/>
      <c r="AC8" s="292"/>
    </row>
    <row r="9" spans="1:33" ht="22.5" customHeight="1" x14ac:dyDescent="0.15">
      <c r="A9" s="6"/>
      <c r="B9" s="9" t="s">
        <v>224</v>
      </c>
      <c r="C9" s="10" t="s">
        <v>225</v>
      </c>
      <c r="D9" s="300"/>
      <c r="E9" s="300"/>
      <c r="F9" s="301"/>
      <c r="G9" s="302" t="s">
        <v>70</v>
      </c>
      <c r="H9" s="302"/>
      <c r="I9" s="11" t="s">
        <v>74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3" ht="22.5" customHeight="1" x14ac:dyDescent="0.15">
      <c r="A10" s="6"/>
      <c r="B10" s="9" t="s">
        <v>175</v>
      </c>
      <c r="C10" s="10" t="s">
        <v>226</v>
      </c>
      <c r="D10" s="300"/>
      <c r="E10" s="300"/>
      <c r="F10" s="301"/>
      <c r="G10" s="302" t="s">
        <v>73</v>
      </c>
      <c r="H10" s="302"/>
      <c r="I10" s="11"/>
      <c r="J10" s="11" t="s">
        <v>151</v>
      </c>
      <c r="K10" s="11" t="s">
        <v>80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33" ht="22.5" customHeight="1" x14ac:dyDescent="0.15">
      <c r="A11" s="6"/>
      <c r="B11" s="12" t="s">
        <v>157</v>
      </c>
      <c r="C11" s="13" t="s">
        <v>78</v>
      </c>
      <c r="D11" s="14"/>
      <c r="E11" s="15"/>
      <c r="F11" s="16"/>
      <c r="G11" s="302" t="s">
        <v>79</v>
      </c>
      <c r="H11" s="302"/>
      <c r="I11" s="12"/>
      <c r="J11" s="11" t="s">
        <v>102</v>
      </c>
      <c r="K11" s="11" t="s">
        <v>151</v>
      </c>
      <c r="L11" s="11" t="s">
        <v>80</v>
      </c>
      <c r="M11" s="11" t="s">
        <v>227</v>
      </c>
      <c r="N11" s="9" t="s">
        <v>82</v>
      </c>
      <c r="O11" s="11"/>
      <c r="P11" s="12"/>
      <c r="Q11" s="11"/>
      <c r="R11" s="11"/>
      <c r="S11" s="11"/>
      <c r="T11" s="11"/>
      <c r="U11" s="9"/>
      <c r="V11" s="9"/>
      <c r="W11" s="9"/>
      <c r="X11" s="9"/>
      <c r="Y11" s="9"/>
      <c r="Z11" s="9"/>
      <c r="AA11" s="9"/>
      <c r="AB11" s="12"/>
      <c r="AC11" s="12"/>
    </row>
    <row r="12" spans="1:33" ht="22.5" customHeight="1" x14ac:dyDescent="0.15">
      <c r="A12" s="7" t="s">
        <v>83</v>
      </c>
      <c r="B12" s="7" t="s">
        <v>57</v>
      </c>
      <c r="C12" s="8" t="s">
        <v>58</v>
      </c>
      <c r="D12" s="303"/>
      <c r="E12" s="303"/>
      <c r="F12" s="304"/>
      <c r="G12" s="7" t="s">
        <v>84</v>
      </c>
      <c r="H12" s="7" t="s">
        <v>85</v>
      </c>
      <c r="I12" s="7">
        <v>1</v>
      </c>
      <c r="J12" s="7">
        <v>2</v>
      </c>
      <c r="K12" s="74">
        <v>3</v>
      </c>
      <c r="L12" s="7">
        <v>4</v>
      </c>
      <c r="M12" s="7">
        <v>5</v>
      </c>
      <c r="N12" s="74">
        <v>6</v>
      </c>
      <c r="O12" s="7">
        <v>7</v>
      </c>
      <c r="P12" s="7">
        <v>8</v>
      </c>
      <c r="Q12" s="74">
        <v>9</v>
      </c>
      <c r="R12" s="7">
        <v>10</v>
      </c>
      <c r="S12" s="7">
        <v>11</v>
      </c>
      <c r="T12" s="74">
        <v>12</v>
      </c>
      <c r="U12" s="7">
        <v>13</v>
      </c>
      <c r="V12" s="7">
        <v>14</v>
      </c>
      <c r="W12" s="74">
        <v>15</v>
      </c>
      <c r="X12" s="7">
        <v>16</v>
      </c>
      <c r="Y12" s="7">
        <v>17</v>
      </c>
      <c r="Z12" s="74">
        <v>18</v>
      </c>
      <c r="AA12" s="7">
        <v>19</v>
      </c>
      <c r="AB12" s="7">
        <v>20</v>
      </c>
      <c r="AC12" s="74">
        <v>21</v>
      </c>
    </row>
    <row r="13" spans="1:33" s="19" customFormat="1" ht="22.5" customHeight="1" x14ac:dyDescent="0.15">
      <c r="A13" s="302">
        <v>1</v>
      </c>
      <c r="B13" s="17" t="s">
        <v>87</v>
      </c>
      <c r="C13" s="18" t="s">
        <v>177</v>
      </c>
      <c r="D13" s="314"/>
      <c r="E13" s="314"/>
      <c r="F13" s="315"/>
      <c r="G13" s="302" t="s">
        <v>101</v>
      </c>
      <c r="H13" s="302" t="s">
        <v>91</v>
      </c>
      <c r="I13" s="302" t="s">
        <v>74</v>
      </c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</row>
    <row r="14" spans="1:33" s="19" customFormat="1" ht="22.5" customHeight="1" x14ac:dyDescent="0.15">
      <c r="A14" s="302"/>
      <c r="B14" s="20" t="s">
        <v>228</v>
      </c>
      <c r="C14" s="21" t="s">
        <v>229</v>
      </c>
      <c r="D14" s="316"/>
      <c r="E14" s="316"/>
      <c r="F14" s="317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</row>
    <row r="15" spans="1:33" s="19" customFormat="1" ht="22.5" customHeight="1" x14ac:dyDescent="0.15">
      <c r="A15" s="11">
        <v>1</v>
      </c>
      <c r="B15" s="9" t="s">
        <v>95</v>
      </c>
      <c r="C15" s="22" t="s">
        <v>180</v>
      </c>
      <c r="D15" s="23"/>
      <c r="E15" s="23"/>
      <c r="F15" s="24"/>
      <c r="G15" s="11" t="s">
        <v>197</v>
      </c>
      <c r="H15" s="11" t="s">
        <v>91</v>
      </c>
      <c r="I15" s="11"/>
      <c r="J15" s="11" t="s">
        <v>99</v>
      </c>
      <c r="K15" s="11" t="s">
        <v>99</v>
      </c>
      <c r="L15" s="12"/>
      <c r="M15" s="12"/>
      <c r="N15" s="12"/>
      <c r="O15" s="11"/>
      <c r="P15" s="11"/>
      <c r="Q15" s="11"/>
      <c r="R15" s="12"/>
      <c r="S15" s="12"/>
      <c r="T15" s="12"/>
      <c r="U15" s="12"/>
      <c r="V15" s="11"/>
      <c r="W15" s="11"/>
      <c r="X15" s="11"/>
      <c r="Y15" s="12"/>
      <c r="Z15" s="12"/>
      <c r="AA15" s="12"/>
      <c r="AB15" s="12"/>
      <c r="AC15" s="12"/>
    </row>
    <row r="16" spans="1:33" s="19" customFormat="1" ht="22.5" customHeight="1" x14ac:dyDescent="0.15">
      <c r="A16" s="318">
        <v>2</v>
      </c>
      <c r="B16" s="25" t="s">
        <v>87</v>
      </c>
      <c r="C16" s="26" t="s">
        <v>100</v>
      </c>
      <c r="D16" s="27"/>
      <c r="E16" s="27"/>
      <c r="F16" s="28"/>
      <c r="G16" s="318" t="s">
        <v>101</v>
      </c>
      <c r="H16" s="318" t="s">
        <v>91</v>
      </c>
      <c r="I16" s="318" t="s">
        <v>102</v>
      </c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</row>
    <row r="17" spans="1:29" s="19" customFormat="1" ht="22.5" customHeight="1" x14ac:dyDescent="0.15">
      <c r="A17" s="318"/>
      <c r="B17" s="29" t="s">
        <v>103</v>
      </c>
      <c r="C17" s="30" t="s">
        <v>104</v>
      </c>
      <c r="D17" s="31"/>
      <c r="E17" s="31"/>
      <c r="F17" s="32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</row>
    <row r="18" spans="1:29" s="19" customFormat="1" ht="22.5" customHeight="1" x14ac:dyDescent="0.15">
      <c r="A18" s="33">
        <v>2</v>
      </c>
      <c r="B18" s="34" t="s">
        <v>95</v>
      </c>
      <c r="C18" s="35" t="s">
        <v>180</v>
      </c>
      <c r="D18" s="319"/>
      <c r="E18" s="319"/>
      <c r="F18" s="320"/>
      <c r="G18" s="33" t="s">
        <v>181</v>
      </c>
      <c r="H18" s="33" t="s">
        <v>91</v>
      </c>
      <c r="I18" s="33"/>
      <c r="J18" s="33" t="s">
        <v>99</v>
      </c>
      <c r="K18" s="33" t="s">
        <v>179</v>
      </c>
      <c r="L18" s="36"/>
      <c r="M18" s="36"/>
      <c r="N18" s="36"/>
      <c r="O18" s="33"/>
      <c r="P18" s="33"/>
      <c r="Q18" s="33"/>
      <c r="R18" s="36"/>
      <c r="S18" s="36"/>
      <c r="T18" s="36"/>
      <c r="U18" s="36"/>
      <c r="V18" s="33"/>
      <c r="W18" s="33"/>
      <c r="X18" s="33"/>
      <c r="Y18" s="36"/>
      <c r="Z18" s="36"/>
      <c r="AA18" s="36"/>
      <c r="AB18" s="36"/>
      <c r="AC18" s="36"/>
    </row>
    <row r="19" spans="1:29" ht="22.5" customHeight="1" x14ac:dyDescent="0.15">
      <c r="A19" s="302">
        <v>3</v>
      </c>
      <c r="B19" s="37" t="s">
        <v>106</v>
      </c>
      <c r="C19" s="18" t="s">
        <v>107</v>
      </c>
      <c r="D19" s="38"/>
      <c r="E19" s="39"/>
      <c r="F19" s="40"/>
      <c r="G19" s="302" t="s">
        <v>101</v>
      </c>
      <c r="H19" s="302" t="s">
        <v>109</v>
      </c>
      <c r="I19" s="302" t="s">
        <v>102</v>
      </c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</row>
    <row r="20" spans="1:29" ht="22.5" customHeight="1" x14ac:dyDescent="0.15">
      <c r="A20" s="302"/>
      <c r="B20" s="41" t="s">
        <v>157</v>
      </c>
      <c r="C20" s="21" t="s">
        <v>145</v>
      </c>
      <c r="D20" s="42"/>
      <c r="E20" s="43"/>
      <c r="F20" s="44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</row>
    <row r="21" spans="1:29" ht="22.5" customHeight="1" x14ac:dyDescent="0.15">
      <c r="A21" s="318">
        <v>4</v>
      </c>
      <c r="B21" s="45" t="s">
        <v>230</v>
      </c>
      <c r="C21" s="26" t="s">
        <v>231</v>
      </c>
      <c r="D21" s="46" t="s">
        <v>166</v>
      </c>
      <c r="E21" s="47" t="e">
        <f>80*R2</f>
        <v>#VALUE!</v>
      </c>
      <c r="F21" s="48" t="s">
        <v>167</v>
      </c>
      <c r="G21" s="318" t="s">
        <v>118</v>
      </c>
      <c r="H21" s="318" t="s">
        <v>119</v>
      </c>
      <c r="I21" s="318" t="s">
        <v>151</v>
      </c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</row>
    <row r="22" spans="1:29" ht="22.5" customHeight="1" x14ac:dyDescent="0.15">
      <c r="A22" s="318"/>
      <c r="B22" s="49" t="s">
        <v>87</v>
      </c>
      <c r="C22" s="30" t="s">
        <v>120</v>
      </c>
      <c r="D22" s="50"/>
      <c r="E22" s="51"/>
      <c r="F22" s="52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</row>
    <row r="23" spans="1:29" s="19" customFormat="1" ht="22.5" customHeight="1" x14ac:dyDescent="0.15">
      <c r="A23" s="302">
        <v>5</v>
      </c>
      <c r="B23" s="17" t="s">
        <v>87</v>
      </c>
      <c r="C23" s="18" t="s">
        <v>100</v>
      </c>
      <c r="D23" s="38"/>
      <c r="E23" s="39"/>
      <c r="F23" s="40"/>
      <c r="G23" s="302" t="s">
        <v>90</v>
      </c>
      <c r="H23" s="302" t="s">
        <v>91</v>
      </c>
      <c r="I23" s="302" t="s">
        <v>102</v>
      </c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</row>
    <row r="24" spans="1:29" s="19" customFormat="1" ht="22.5" customHeight="1" x14ac:dyDescent="0.15">
      <c r="A24" s="302"/>
      <c r="B24" s="20" t="s">
        <v>228</v>
      </c>
      <c r="C24" s="21" t="s">
        <v>178</v>
      </c>
      <c r="D24" s="53"/>
      <c r="E24" s="54"/>
      <c r="F24" s="55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</row>
    <row r="25" spans="1:29" s="19" customFormat="1" ht="22.5" customHeight="1" x14ac:dyDescent="0.15">
      <c r="A25" s="318">
        <v>6</v>
      </c>
      <c r="B25" s="25" t="s">
        <v>87</v>
      </c>
      <c r="C25" s="26" t="s">
        <v>149</v>
      </c>
      <c r="D25" s="348"/>
      <c r="E25" s="348"/>
      <c r="F25" s="349"/>
      <c r="G25" s="318" t="s">
        <v>101</v>
      </c>
      <c r="H25" s="318" t="s">
        <v>125</v>
      </c>
      <c r="I25" s="318" t="s">
        <v>102</v>
      </c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</row>
    <row r="26" spans="1:29" s="19" customFormat="1" ht="22.5" customHeight="1" x14ac:dyDescent="0.15">
      <c r="A26" s="318"/>
      <c r="B26" s="29" t="s">
        <v>186</v>
      </c>
      <c r="C26" s="30" t="s">
        <v>232</v>
      </c>
      <c r="D26" s="322"/>
      <c r="E26" s="322"/>
      <c r="F26" s="323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</row>
    <row r="27" spans="1:29" s="19" customFormat="1" ht="22.5" customHeight="1" x14ac:dyDescent="0.15">
      <c r="A27" s="11">
        <v>7</v>
      </c>
      <c r="B27" s="9" t="s">
        <v>87</v>
      </c>
      <c r="C27" s="22" t="s">
        <v>129</v>
      </c>
      <c r="D27" s="83"/>
      <c r="E27" s="83"/>
      <c r="F27" s="84"/>
      <c r="G27" s="11" t="s">
        <v>118</v>
      </c>
      <c r="H27" s="11" t="s">
        <v>91</v>
      </c>
      <c r="I27" s="11" t="s">
        <v>126</v>
      </c>
      <c r="J27" s="11"/>
      <c r="K27" s="12"/>
      <c r="L27" s="12"/>
      <c r="M27" s="12"/>
      <c r="N27" s="12"/>
      <c r="O27" s="11"/>
      <c r="P27" s="12"/>
      <c r="Q27" s="12"/>
      <c r="R27" s="12"/>
      <c r="S27" s="12"/>
      <c r="T27" s="12"/>
      <c r="U27" s="12"/>
      <c r="V27" s="11"/>
      <c r="W27" s="12"/>
      <c r="X27" s="12"/>
      <c r="Y27" s="12"/>
      <c r="Z27" s="12"/>
      <c r="AA27" s="12"/>
      <c r="AB27" s="12"/>
      <c r="AC27" s="12"/>
    </row>
    <row r="28" spans="1:29" x14ac:dyDescent="0.15">
      <c r="A28" s="5"/>
      <c r="B28" s="5"/>
      <c r="C28" s="5"/>
      <c r="D28" s="85"/>
      <c r="E28" s="85"/>
      <c r="F28" s="85"/>
      <c r="G28" s="5"/>
      <c r="H28" s="5"/>
    </row>
    <row r="29" spans="1:29" x14ac:dyDescent="0.15">
      <c r="A29" s="5" t="s">
        <v>130</v>
      </c>
      <c r="B29" s="5"/>
      <c r="C29" s="5"/>
      <c r="D29" s="325"/>
      <c r="E29" s="325"/>
      <c r="F29" s="325"/>
      <c r="G29" s="5"/>
    </row>
    <row r="38" spans="4:6" x14ac:dyDescent="0.15">
      <c r="D38" s="5"/>
      <c r="E38" s="5"/>
      <c r="F38" s="5"/>
    </row>
    <row r="39" spans="4:6" x14ac:dyDescent="0.15">
      <c r="D39" s="5"/>
      <c r="E39" s="5"/>
      <c r="F39" s="5"/>
    </row>
  </sheetData>
  <mergeCells count="194">
    <mergeCell ref="V1:W1"/>
    <mergeCell ref="AC25:AC26"/>
    <mergeCell ref="D26:F26"/>
    <mergeCell ref="D29:F29"/>
    <mergeCell ref="W25:W26"/>
    <mergeCell ref="X25:X26"/>
    <mergeCell ref="Y25:Y26"/>
    <mergeCell ref="Z25:Z26"/>
    <mergeCell ref="AA25:AA26"/>
    <mergeCell ref="AB25:AB26"/>
    <mergeCell ref="Q25:Q26"/>
    <mergeCell ref="R25:R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AA23:AA24"/>
    <mergeCell ref="AB23:AB24"/>
    <mergeCell ref="A25:A26"/>
    <mergeCell ref="D25:F25"/>
    <mergeCell ref="G25:G26"/>
    <mergeCell ref="H25:H26"/>
    <mergeCell ref="I25:I26"/>
    <mergeCell ref="J25:J26"/>
    <mergeCell ref="X23:X24"/>
    <mergeCell ref="Y23:Y24"/>
    <mergeCell ref="Z23:Z24"/>
    <mergeCell ref="L23:L24"/>
    <mergeCell ref="M23:M24"/>
    <mergeCell ref="N23:N24"/>
    <mergeCell ref="O23:O24"/>
    <mergeCell ref="P23:P24"/>
    <mergeCell ref="Q23:Q24"/>
    <mergeCell ref="A23:A24"/>
    <mergeCell ref="G23:G24"/>
    <mergeCell ref="H23:H24"/>
    <mergeCell ref="I23:I24"/>
    <mergeCell ref="J23:J24"/>
    <mergeCell ref="K23:K24"/>
    <mergeCell ref="AC23:AC24"/>
    <mergeCell ref="R23:R24"/>
    <mergeCell ref="S23:S24"/>
    <mergeCell ref="T23:T24"/>
    <mergeCell ref="U23:U24"/>
    <mergeCell ref="V23:V24"/>
    <mergeCell ref="W23:W24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A21:A22"/>
    <mergeCell ref="G21:G22"/>
    <mergeCell ref="H21:H22"/>
    <mergeCell ref="I21:I22"/>
    <mergeCell ref="J21:J22"/>
    <mergeCell ref="K21:K22"/>
    <mergeCell ref="X21:X22"/>
    <mergeCell ref="Y21:Y22"/>
    <mergeCell ref="Z21:Z22"/>
    <mergeCell ref="U19:U20"/>
    <mergeCell ref="V19:V20"/>
    <mergeCell ref="W19:W20"/>
    <mergeCell ref="L21:L22"/>
    <mergeCell ref="M21:M22"/>
    <mergeCell ref="N21:N22"/>
    <mergeCell ref="O21:O22"/>
    <mergeCell ref="P21:P22"/>
    <mergeCell ref="Q21:Q22"/>
    <mergeCell ref="AA16:AA17"/>
    <mergeCell ref="AB16:AB17"/>
    <mergeCell ref="AC16:AC17"/>
    <mergeCell ref="W16:W17"/>
    <mergeCell ref="X16:X17"/>
    <mergeCell ref="Y16:Y17"/>
    <mergeCell ref="Z16:Z17"/>
    <mergeCell ref="X19:X20"/>
    <mergeCell ref="Y19:Y20"/>
    <mergeCell ref="Z19:Z20"/>
    <mergeCell ref="AA19:AA20"/>
    <mergeCell ref="AB19:AB20"/>
    <mergeCell ref="AC19:AC20"/>
    <mergeCell ref="D18:F18"/>
    <mergeCell ref="A19:A20"/>
    <mergeCell ref="G19:G20"/>
    <mergeCell ref="H19:H20"/>
    <mergeCell ref="I19:I20"/>
    <mergeCell ref="J19:J20"/>
    <mergeCell ref="K19:K20"/>
    <mergeCell ref="U16:U17"/>
    <mergeCell ref="V16:V17"/>
    <mergeCell ref="O16:O17"/>
    <mergeCell ref="P16:P17"/>
    <mergeCell ref="Q16:Q17"/>
    <mergeCell ref="R16:R17"/>
    <mergeCell ref="S16:S17"/>
    <mergeCell ref="T16:T17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AC13:AC14"/>
    <mergeCell ref="A16:A17"/>
    <mergeCell ref="G16:G17"/>
    <mergeCell ref="H16:H17"/>
    <mergeCell ref="I16:I17"/>
    <mergeCell ref="J16:J17"/>
    <mergeCell ref="K16:K17"/>
    <mergeCell ref="L16:L17"/>
    <mergeCell ref="M16:M17"/>
    <mergeCell ref="N16:N17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M13:M14"/>
    <mergeCell ref="N13:N14"/>
    <mergeCell ref="O13:O14"/>
    <mergeCell ref="P13:P14"/>
    <mergeCell ref="A13:A14"/>
    <mergeCell ref="D13:F14"/>
    <mergeCell ref="G13:G14"/>
    <mergeCell ref="H13:H14"/>
    <mergeCell ref="I13:I14"/>
    <mergeCell ref="J13:J14"/>
    <mergeCell ref="D9:F9"/>
    <mergeCell ref="G9:H9"/>
    <mergeCell ref="D10:F10"/>
    <mergeCell ref="G10:H10"/>
    <mergeCell ref="G11:H11"/>
    <mergeCell ref="D12:F12"/>
    <mergeCell ref="U5:U8"/>
    <mergeCell ref="V5:V8"/>
    <mergeCell ref="W5:Z8"/>
    <mergeCell ref="I5:I8"/>
    <mergeCell ref="J5:J8"/>
    <mergeCell ref="K5:K8"/>
    <mergeCell ref="L5:L8"/>
    <mergeCell ref="M5:M8"/>
    <mergeCell ref="N5:N8"/>
    <mergeCell ref="C5:F5"/>
    <mergeCell ref="C6:F6"/>
    <mergeCell ref="C7:F7"/>
    <mergeCell ref="C8:F8"/>
    <mergeCell ref="AA5:AA8"/>
    <mergeCell ref="AB5:AB8"/>
    <mergeCell ref="R2:S2"/>
    <mergeCell ref="AC5:AC8"/>
    <mergeCell ref="O5:O8"/>
    <mergeCell ref="P5:P8"/>
    <mergeCell ref="Q5:Q8"/>
    <mergeCell ref="R5:R8"/>
    <mergeCell ref="S5:S8"/>
    <mergeCell ref="T5:T8"/>
    <mergeCell ref="A1:B1"/>
    <mergeCell ref="C1:G1"/>
    <mergeCell ref="K1:L1"/>
    <mergeCell ref="M1:N1"/>
    <mergeCell ref="P1:Q1"/>
    <mergeCell ref="R1:S1"/>
    <mergeCell ref="D4:F4"/>
    <mergeCell ref="G4:H4"/>
    <mergeCell ref="B5:B8"/>
    <mergeCell ref="G5:H8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0600-000000000000}"/>
  </hyperlinks>
  <pageMargins left="0.7" right="0.7" top="0.75" bottom="0.75" header="0.3" footer="0.3"/>
  <pageSetup paperSize="9" scale="73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AG20"/>
  <sheetViews>
    <sheetView showGridLines="0" zoomScale="85" zoomScaleNormal="85" workbookViewId="0">
      <selection activeCell="E6" sqref="E6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/>
      <c r="N1" s="287"/>
      <c r="O1" s="2" t="s">
        <v>44</v>
      </c>
      <c r="P1" s="285" t="s">
        <v>45</v>
      </c>
      <c r="Q1" s="285"/>
      <c r="R1" s="286"/>
      <c r="S1" s="287"/>
      <c r="T1" s="2" t="s">
        <v>47</v>
      </c>
      <c r="V1" s="321" t="s">
        <v>693</v>
      </c>
      <c r="W1" s="321"/>
    </row>
    <row r="2" spans="1:33" ht="22.5" customHeight="1" x14ac:dyDescent="0.15">
      <c r="A2" s="292" t="s">
        <v>305</v>
      </c>
      <c r="B2" s="292"/>
      <c r="C2" s="292" t="s">
        <v>206</v>
      </c>
      <c r="D2" s="292"/>
      <c r="E2" s="292"/>
      <c r="F2" s="292"/>
      <c r="G2" s="293"/>
      <c r="H2" s="60" t="s">
        <v>887</v>
      </c>
      <c r="K2" s="285" t="s">
        <v>51</v>
      </c>
      <c r="L2" s="285"/>
      <c r="M2" s="286"/>
      <c r="N2" s="287"/>
      <c r="O2" s="2" t="s">
        <v>135</v>
      </c>
      <c r="P2" s="294" t="s">
        <v>54</v>
      </c>
      <c r="Q2" s="295"/>
      <c r="R2" s="296">
        <f>R1^0.444*M2^0.663*0.008883</f>
        <v>0</v>
      </c>
      <c r="S2" s="297"/>
      <c r="T2" s="2" t="s">
        <v>56</v>
      </c>
      <c r="AG2" s="182"/>
    </row>
    <row r="3" spans="1:33" ht="22.5" customHeight="1" x14ac:dyDescent="0.15"/>
    <row r="4" spans="1:33" ht="22.5" customHeight="1" x14ac:dyDescent="0.15">
      <c r="A4" s="1" t="s">
        <v>83</v>
      </c>
      <c r="B4" s="1" t="s">
        <v>57</v>
      </c>
      <c r="C4" s="61" t="s">
        <v>58</v>
      </c>
      <c r="D4" s="288" t="s">
        <v>59</v>
      </c>
      <c r="E4" s="288"/>
      <c r="F4" s="289"/>
      <c r="G4" s="1" t="s">
        <v>84</v>
      </c>
      <c r="H4" s="1" t="s">
        <v>85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A5" s="60">
        <v>1</v>
      </c>
      <c r="B5" s="62" t="s">
        <v>87</v>
      </c>
      <c r="C5" s="63" t="s">
        <v>123</v>
      </c>
      <c r="D5" s="314"/>
      <c r="E5" s="314"/>
      <c r="F5" s="315"/>
      <c r="G5" s="60" t="s">
        <v>89</v>
      </c>
      <c r="H5" s="60" t="s">
        <v>150</v>
      </c>
      <c r="I5" s="60" t="s">
        <v>65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248"/>
      <c r="X5" s="248"/>
      <c r="Y5" s="248"/>
      <c r="Z5" s="248"/>
      <c r="AA5" s="65"/>
      <c r="AB5" s="65"/>
      <c r="AC5" s="65"/>
    </row>
    <row r="6" spans="1:33" ht="22.5" customHeight="1" x14ac:dyDescent="0.15">
      <c r="A6" s="326">
        <v>2</v>
      </c>
      <c r="B6" s="69" t="s">
        <v>880</v>
      </c>
      <c r="C6" s="70" t="s">
        <v>888</v>
      </c>
      <c r="D6" s="46" t="s">
        <v>114</v>
      </c>
      <c r="E6" s="47">
        <f>15*R1</f>
        <v>0</v>
      </c>
      <c r="F6" s="48" t="s">
        <v>116</v>
      </c>
      <c r="G6" s="326" t="s">
        <v>89</v>
      </c>
      <c r="H6" s="109" t="s">
        <v>886</v>
      </c>
      <c r="I6" s="326" t="s">
        <v>65</v>
      </c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69"/>
      <c r="X6" s="69"/>
      <c r="Y6" s="69"/>
      <c r="Z6" s="69"/>
      <c r="AA6" s="69"/>
      <c r="AB6" s="69"/>
      <c r="AC6" s="69"/>
    </row>
    <row r="7" spans="1:33" ht="22.5" customHeight="1" x14ac:dyDescent="0.15">
      <c r="A7" s="326"/>
      <c r="B7" s="71" t="s">
        <v>87</v>
      </c>
      <c r="C7" s="72" t="s">
        <v>883</v>
      </c>
      <c r="D7" s="31"/>
      <c r="E7" s="31"/>
      <c r="F7" s="32"/>
      <c r="G7" s="326"/>
      <c r="H7" s="110" t="s">
        <v>885</v>
      </c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71"/>
      <c r="X7" s="71"/>
      <c r="Y7" s="71"/>
      <c r="Z7" s="71"/>
      <c r="AA7" s="71"/>
      <c r="AB7" s="71"/>
      <c r="AC7" s="71"/>
    </row>
    <row r="8" spans="1:33" ht="22.5" customHeight="1" x14ac:dyDescent="0.15">
      <c r="A8" s="60">
        <v>3</v>
      </c>
      <c r="B8" s="62" t="s">
        <v>87</v>
      </c>
      <c r="C8" s="63" t="s">
        <v>123</v>
      </c>
      <c r="D8" s="327"/>
      <c r="E8" s="327"/>
      <c r="F8" s="328"/>
      <c r="G8" s="60" t="s">
        <v>89</v>
      </c>
      <c r="H8" s="60" t="s">
        <v>150</v>
      </c>
      <c r="I8" s="60" t="s">
        <v>65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249"/>
      <c r="X8" s="249"/>
      <c r="Y8" s="249"/>
      <c r="Z8" s="249"/>
      <c r="AA8" s="67"/>
      <c r="AB8" s="67"/>
      <c r="AC8" s="67"/>
    </row>
    <row r="9" spans="1:33" x14ac:dyDescent="0.15">
      <c r="D9"/>
      <c r="E9"/>
      <c r="F9"/>
    </row>
    <row r="10" spans="1:33" x14ac:dyDescent="0.15">
      <c r="D10" s="325"/>
      <c r="E10" s="325"/>
      <c r="F10" s="325"/>
    </row>
    <row r="19" spans="4:6" x14ac:dyDescent="0.15">
      <c r="D19" s="5"/>
      <c r="E19" s="5"/>
      <c r="F19" s="5"/>
    </row>
    <row r="20" spans="4:6" x14ac:dyDescent="0.15">
      <c r="D20" s="5"/>
      <c r="E20" s="5"/>
      <c r="F20" s="5"/>
    </row>
  </sheetData>
  <mergeCells count="33">
    <mergeCell ref="D10:F10"/>
    <mergeCell ref="D8:F8"/>
    <mergeCell ref="Q6:Q7"/>
    <mergeCell ref="R6:R7"/>
    <mergeCell ref="S6:S7"/>
    <mergeCell ref="J6:J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D4:F4"/>
    <mergeCell ref="D5:F5"/>
    <mergeCell ref="A6:A7"/>
    <mergeCell ref="G6:G7"/>
    <mergeCell ref="I6:I7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4500-000000000000}"/>
  </hyperlinks>
  <pageMargins left="0.7" right="0.7" top="0.75" bottom="0.75" header="0.3" footer="0.3"/>
  <pageSetup paperSize="9" scale="74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AG28"/>
  <sheetViews>
    <sheetView showGridLines="0" zoomScale="85" zoomScaleNormal="85" workbookViewId="0">
      <selection activeCell="G19" sqref="G19"/>
    </sheetView>
  </sheetViews>
  <sheetFormatPr defaultColWidth="9.125" defaultRowHeight="13.5" x14ac:dyDescent="0.15"/>
  <cols>
    <col min="1" max="1" width="7" style="4" customWidth="1"/>
    <col min="2" max="2" width="16.375" style="4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62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/>
      <c r="N1" s="287"/>
      <c r="O1" s="2" t="s">
        <v>44</v>
      </c>
      <c r="P1" s="285" t="s">
        <v>45</v>
      </c>
      <c r="Q1" s="285"/>
      <c r="R1" s="286">
        <v>50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302" t="s">
        <v>904</v>
      </c>
      <c r="B2" s="302"/>
      <c r="C2" s="302" t="s">
        <v>902</v>
      </c>
      <c r="D2" s="302"/>
      <c r="E2" s="302"/>
      <c r="F2" s="302"/>
      <c r="G2" s="334"/>
      <c r="H2" s="75" t="s">
        <v>903</v>
      </c>
      <c r="K2" s="285" t="s">
        <v>51</v>
      </c>
      <c r="L2" s="285"/>
      <c r="M2" s="286">
        <v>150</v>
      </c>
      <c r="N2" s="287"/>
      <c r="O2" s="2" t="s">
        <v>52</v>
      </c>
      <c r="P2" s="294" t="s">
        <v>54</v>
      </c>
      <c r="Q2" s="295"/>
      <c r="R2" s="296">
        <f>R1^0.444*M2^0.663*0.008883</f>
        <v>1.3984625759994815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A4" s="74" t="s">
        <v>83</v>
      </c>
      <c r="B4" s="74" t="s">
        <v>57</v>
      </c>
      <c r="C4" s="76" t="s">
        <v>58</v>
      </c>
      <c r="D4" s="288" t="s">
        <v>59</v>
      </c>
      <c r="E4" s="288"/>
      <c r="F4" s="289"/>
      <c r="G4" s="74" t="s">
        <v>84</v>
      </c>
      <c r="H4" s="74" t="s">
        <v>85</v>
      </c>
      <c r="I4" s="74">
        <v>1</v>
      </c>
      <c r="J4" s="74" t="s">
        <v>61</v>
      </c>
      <c r="K4" s="74">
        <v>8</v>
      </c>
      <c r="L4" s="74" t="s">
        <v>61</v>
      </c>
      <c r="M4" s="74">
        <v>15</v>
      </c>
      <c r="N4" s="74" t="s">
        <v>61</v>
      </c>
      <c r="O4" s="74">
        <v>22</v>
      </c>
      <c r="P4" s="74" t="s">
        <v>920</v>
      </c>
      <c r="Q4" s="74">
        <v>29</v>
      </c>
      <c r="R4" s="74" t="s">
        <v>920</v>
      </c>
      <c r="S4" s="74">
        <v>36</v>
      </c>
      <c r="T4" s="74" t="s">
        <v>920</v>
      </c>
      <c r="U4" s="74">
        <v>42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3" ht="22.5" customHeight="1" x14ac:dyDescent="0.15">
      <c r="A5" s="11">
        <v>1</v>
      </c>
      <c r="B5" s="79" t="s">
        <v>831</v>
      </c>
      <c r="C5" s="80" t="s">
        <v>905</v>
      </c>
      <c r="D5" s="316"/>
      <c r="E5" s="316"/>
      <c r="F5" s="317"/>
      <c r="G5" s="11" t="s">
        <v>687</v>
      </c>
      <c r="H5" s="11" t="s">
        <v>906</v>
      </c>
      <c r="I5" s="11" t="s">
        <v>688</v>
      </c>
      <c r="J5" s="11"/>
      <c r="K5" s="11" t="s">
        <v>688</v>
      </c>
      <c r="L5" s="11"/>
      <c r="M5" s="11" t="s">
        <v>688</v>
      </c>
      <c r="N5" s="11"/>
      <c r="O5" s="11" t="s">
        <v>688</v>
      </c>
      <c r="P5" s="11"/>
      <c r="Q5" s="11" t="s">
        <v>688</v>
      </c>
      <c r="R5" s="11"/>
      <c r="S5" s="11" t="s">
        <v>688</v>
      </c>
      <c r="T5" s="11"/>
      <c r="U5" s="11"/>
      <c r="V5" s="180"/>
      <c r="X5" s="180"/>
      <c r="Y5" s="180"/>
      <c r="Z5" s="180"/>
      <c r="AA5" s="180"/>
      <c r="AB5" s="180"/>
      <c r="AC5" s="180"/>
      <c r="AD5" s="180"/>
      <c r="AE5" s="180"/>
    </row>
    <row r="6" spans="1:33" ht="22.5" customHeight="1" x14ac:dyDescent="0.15">
      <c r="A6" s="318">
        <v>2</v>
      </c>
      <c r="B6" s="81" t="s">
        <v>928</v>
      </c>
      <c r="C6" s="26" t="s">
        <v>907</v>
      </c>
      <c r="D6" s="46"/>
      <c r="E6" s="47"/>
      <c r="F6" s="48"/>
      <c r="G6" s="318" t="s">
        <v>89</v>
      </c>
      <c r="H6" s="318" t="s">
        <v>908</v>
      </c>
      <c r="I6" s="318" t="s">
        <v>65</v>
      </c>
      <c r="J6" s="318"/>
      <c r="K6" s="318" t="s">
        <v>65</v>
      </c>
      <c r="L6" s="318"/>
      <c r="M6" s="318" t="s">
        <v>65</v>
      </c>
      <c r="N6" s="318"/>
      <c r="O6" s="318" t="s">
        <v>65</v>
      </c>
      <c r="P6" s="318"/>
      <c r="Q6" s="318" t="s">
        <v>65</v>
      </c>
      <c r="R6" s="318"/>
      <c r="S6" s="318" t="s">
        <v>65</v>
      </c>
      <c r="T6" s="318"/>
      <c r="U6" s="318"/>
      <c r="V6" s="316"/>
      <c r="X6" s="316"/>
      <c r="Y6" s="316"/>
      <c r="Z6" s="316"/>
      <c r="AA6" s="316"/>
      <c r="AB6" s="316"/>
      <c r="AC6" s="316"/>
      <c r="AD6" s="316"/>
      <c r="AE6" s="316"/>
    </row>
    <row r="7" spans="1:33" ht="22.5" customHeight="1" x14ac:dyDescent="0.15">
      <c r="A7" s="318"/>
      <c r="B7" s="29" t="s">
        <v>831</v>
      </c>
      <c r="C7" s="30" t="s">
        <v>201</v>
      </c>
      <c r="D7" s="31"/>
      <c r="E7" s="31"/>
      <c r="F7" s="32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6"/>
      <c r="X7" s="316"/>
      <c r="Y7" s="316"/>
      <c r="Z7" s="316"/>
      <c r="AA7" s="316"/>
      <c r="AB7" s="316"/>
      <c r="AC7" s="316"/>
      <c r="AD7" s="316"/>
      <c r="AE7" s="316"/>
    </row>
    <row r="8" spans="1:33" ht="22.5" customHeight="1" x14ac:dyDescent="0.15">
      <c r="A8" s="302">
        <v>3</v>
      </c>
      <c r="B8" s="37" t="s">
        <v>909</v>
      </c>
      <c r="C8" s="18" t="s">
        <v>910</v>
      </c>
      <c r="D8" s="315"/>
      <c r="E8" s="352"/>
      <c r="F8" s="352"/>
      <c r="G8" s="302" t="s">
        <v>89</v>
      </c>
      <c r="H8" s="302" t="s">
        <v>908</v>
      </c>
      <c r="I8" s="302" t="s">
        <v>65</v>
      </c>
      <c r="J8" s="302"/>
      <c r="K8" s="302" t="s">
        <v>65</v>
      </c>
      <c r="L8" s="302"/>
      <c r="M8" s="302" t="s">
        <v>65</v>
      </c>
      <c r="N8" s="302"/>
      <c r="O8" s="302" t="s">
        <v>65</v>
      </c>
      <c r="P8" s="302"/>
      <c r="Q8" s="302" t="s">
        <v>65</v>
      </c>
      <c r="R8" s="302"/>
      <c r="S8" s="302" t="s">
        <v>65</v>
      </c>
      <c r="T8" s="302"/>
      <c r="U8" s="302"/>
      <c r="V8" s="316"/>
      <c r="X8" s="316"/>
      <c r="Y8" s="316"/>
      <c r="Z8" s="316"/>
      <c r="AA8" s="316"/>
      <c r="AB8" s="316"/>
      <c r="AC8" s="316"/>
      <c r="AD8" s="316"/>
      <c r="AE8" s="316"/>
    </row>
    <row r="9" spans="1:33" ht="22.5" customHeight="1" x14ac:dyDescent="0.15">
      <c r="A9" s="302"/>
      <c r="B9" s="20" t="s">
        <v>911</v>
      </c>
      <c r="C9" s="21" t="s">
        <v>912</v>
      </c>
      <c r="D9" s="373"/>
      <c r="E9" s="373"/>
      <c r="F9" s="374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16"/>
      <c r="X9" s="316"/>
      <c r="Y9" s="316"/>
      <c r="Z9" s="316"/>
      <c r="AA9" s="316"/>
      <c r="AB9" s="316"/>
      <c r="AC9" s="316"/>
      <c r="AD9" s="316"/>
      <c r="AE9" s="316"/>
    </row>
    <row r="10" spans="1:33" ht="22.5" customHeight="1" x14ac:dyDescent="0.15">
      <c r="A10" s="350">
        <v>4</v>
      </c>
      <c r="B10" s="255" t="s">
        <v>913</v>
      </c>
      <c r="C10" s="31" t="s">
        <v>915</v>
      </c>
      <c r="D10" s="256" t="s">
        <v>916</v>
      </c>
      <c r="E10" s="262">
        <f>R2*1000</f>
        <v>1398.4625759994815</v>
      </c>
      <c r="F10" s="257" t="s">
        <v>917</v>
      </c>
      <c r="G10" s="318" t="s">
        <v>89</v>
      </c>
      <c r="H10" s="318" t="s">
        <v>908</v>
      </c>
      <c r="I10" s="318" t="s">
        <v>65</v>
      </c>
      <c r="J10" s="318"/>
      <c r="K10" s="318" t="s">
        <v>65</v>
      </c>
      <c r="L10" s="318"/>
      <c r="M10" s="318" t="s">
        <v>65</v>
      </c>
      <c r="N10" s="318"/>
      <c r="O10" s="318" t="s">
        <v>65</v>
      </c>
      <c r="P10" s="318"/>
      <c r="Q10" s="318" t="s">
        <v>65</v>
      </c>
      <c r="R10" s="318"/>
      <c r="S10" s="318" t="s">
        <v>65</v>
      </c>
      <c r="T10" s="318"/>
      <c r="U10" s="318"/>
      <c r="V10" s="316"/>
      <c r="X10" s="316"/>
      <c r="Y10" s="316"/>
      <c r="Z10" s="316"/>
      <c r="AA10" s="316"/>
      <c r="AB10" s="316"/>
      <c r="AC10" s="316"/>
      <c r="AD10" s="316"/>
      <c r="AE10" s="316"/>
    </row>
    <row r="11" spans="1:33" ht="22.5" customHeight="1" x14ac:dyDescent="0.15">
      <c r="A11" s="351"/>
      <c r="B11" s="258" t="s">
        <v>831</v>
      </c>
      <c r="C11" s="30" t="s">
        <v>914</v>
      </c>
      <c r="D11" s="259"/>
      <c r="E11" s="259"/>
      <c r="F11" s="25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6"/>
      <c r="X11" s="316"/>
      <c r="Y11" s="316"/>
      <c r="Z11" s="316"/>
      <c r="AA11" s="316"/>
      <c r="AB11" s="316"/>
      <c r="AC11" s="316"/>
      <c r="AD11" s="316"/>
      <c r="AE11" s="316"/>
    </row>
    <row r="12" spans="1:33" ht="22.5" customHeight="1" x14ac:dyDescent="0.15">
      <c r="A12" s="11">
        <v>5</v>
      </c>
      <c r="B12" s="12" t="s">
        <v>918</v>
      </c>
      <c r="C12" s="22" t="s">
        <v>905</v>
      </c>
      <c r="D12" s="338"/>
      <c r="E12" s="338"/>
      <c r="F12" s="334"/>
      <c r="G12" s="11" t="s">
        <v>687</v>
      </c>
      <c r="H12" s="11" t="s">
        <v>906</v>
      </c>
      <c r="I12" s="11" t="s">
        <v>688</v>
      </c>
      <c r="J12" s="11"/>
      <c r="K12" s="11" t="s">
        <v>688</v>
      </c>
      <c r="L12" s="11"/>
      <c r="M12" s="11" t="s">
        <v>688</v>
      </c>
      <c r="N12" s="11"/>
      <c r="O12" s="11" t="s">
        <v>688</v>
      </c>
      <c r="P12" s="11"/>
      <c r="Q12" s="11" t="s">
        <v>688</v>
      </c>
      <c r="R12" s="11"/>
      <c r="S12" s="11" t="s">
        <v>688</v>
      </c>
      <c r="T12" s="11"/>
      <c r="U12" s="11"/>
      <c r="V12" s="180"/>
      <c r="X12" s="180"/>
      <c r="Y12" s="180"/>
      <c r="Z12" s="180"/>
      <c r="AA12" s="180"/>
      <c r="AB12" s="180"/>
      <c r="AC12" s="180"/>
      <c r="AD12" s="180"/>
      <c r="AE12" s="180"/>
    </row>
    <row r="13" spans="1:33" ht="22.5" customHeight="1" x14ac:dyDescent="0.15">
      <c r="A13" s="318">
        <v>6</v>
      </c>
      <c r="B13" s="81" t="s">
        <v>919</v>
      </c>
      <c r="C13" s="26" t="s">
        <v>929</v>
      </c>
      <c r="D13" s="46"/>
      <c r="E13" s="47"/>
      <c r="F13" s="48"/>
      <c r="G13" s="318" t="s">
        <v>89</v>
      </c>
      <c r="H13" s="318" t="s">
        <v>908</v>
      </c>
      <c r="I13" s="318" t="s">
        <v>65</v>
      </c>
      <c r="J13" s="318"/>
      <c r="K13" s="318" t="s">
        <v>65</v>
      </c>
      <c r="L13" s="318"/>
      <c r="M13" s="318" t="s">
        <v>65</v>
      </c>
      <c r="N13" s="318"/>
      <c r="O13" s="318" t="s">
        <v>65</v>
      </c>
      <c r="P13" s="318"/>
      <c r="Q13" s="318" t="s">
        <v>65</v>
      </c>
      <c r="R13" s="318"/>
      <c r="S13" s="318" t="s">
        <v>65</v>
      </c>
      <c r="T13" s="318"/>
      <c r="U13" s="318"/>
      <c r="V13" s="316"/>
      <c r="X13" s="316"/>
      <c r="Y13" s="316"/>
      <c r="Z13" s="316"/>
      <c r="AA13" s="316"/>
      <c r="AB13" s="316"/>
      <c r="AC13" s="316"/>
      <c r="AD13" s="316"/>
      <c r="AE13" s="316"/>
    </row>
    <row r="14" spans="1:33" ht="22.5" customHeight="1" x14ac:dyDescent="0.15">
      <c r="A14" s="318"/>
      <c r="B14" s="29" t="s">
        <v>831</v>
      </c>
      <c r="C14" s="30" t="s">
        <v>923</v>
      </c>
      <c r="D14" s="50"/>
      <c r="E14" s="50"/>
      <c r="F14" s="260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6"/>
      <c r="X14" s="316"/>
      <c r="Y14" s="316"/>
      <c r="Z14" s="316"/>
      <c r="AA14" s="316"/>
      <c r="AB14" s="316"/>
      <c r="AC14" s="316"/>
      <c r="AD14" s="316"/>
      <c r="AE14" s="316"/>
    </row>
    <row r="15" spans="1:33" ht="22.5" customHeight="1" x14ac:dyDescent="0.15">
      <c r="A15" s="11">
        <v>7</v>
      </c>
      <c r="B15" s="12" t="s">
        <v>95</v>
      </c>
      <c r="C15" s="22" t="s">
        <v>905</v>
      </c>
      <c r="D15" s="338"/>
      <c r="E15" s="338"/>
      <c r="F15" s="334"/>
      <c r="G15" s="11" t="s">
        <v>687</v>
      </c>
      <c r="H15" s="11" t="s">
        <v>906</v>
      </c>
      <c r="I15" s="11" t="s">
        <v>688</v>
      </c>
      <c r="J15" s="11"/>
      <c r="K15" s="11" t="s">
        <v>688</v>
      </c>
      <c r="L15" s="11"/>
      <c r="M15" s="11" t="s">
        <v>688</v>
      </c>
      <c r="N15" s="11"/>
      <c r="O15" s="11" t="s">
        <v>688</v>
      </c>
      <c r="P15" s="11"/>
      <c r="Q15" s="11" t="s">
        <v>688</v>
      </c>
      <c r="R15" s="11"/>
      <c r="S15" s="11" t="s">
        <v>688</v>
      </c>
      <c r="T15" s="11"/>
      <c r="U15" s="11"/>
      <c r="V15" s="180"/>
      <c r="X15" s="180"/>
      <c r="Y15" s="180"/>
      <c r="Z15" s="180"/>
      <c r="AA15" s="180"/>
      <c r="AB15" s="180"/>
      <c r="AC15" s="180"/>
      <c r="AD15" s="180"/>
    </row>
    <row r="16" spans="1:33" ht="22.5" customHeight="1" x14ac:dyDescent="0.15">
      <c r="D16"/>
      <c r="E16"/>
      <c r="F16"/>
    </row>
    <row r="17" spans="4:6" ht="22.5" customHeight="1" x14ac:dyDescent="0.15">
      <c r="D17"/>
      <c r="E17"/>
      <c r="F17"/>
    </row>
    <row r="18" spans="4:6" ht="22.5" customHeight="1" x14ac:dyDescent="0.15">
      <c r="D18" s="325"/>
      <c r="E18" s="325"/>
      <c r="F18" s="325"/>
    </row>
    <row r="19" spans="4:6" ht="22.5" customHeight="1" x14ac:dyDescent="0.15"/>
    <row r="20" spans="4:6" ht="22.5" customHeight="1" x14ac:dyDescent="0.15"/>
    <row r="27" spans="4:6" x14ac:dyDescent="0.15">
      <c r="D27" s="5"/>
      <c r="E27" s="5"/>
      <c r="F27" s="5"/>
    </row>
    <row r="28" spans="4:6" x14ac:dyDescent="0.15">
      <c r="D28" s="5"/>
      <c r="E28" s="5"/>
      <c r="F28" s="5"/>
    </row>
  </sheetData>
  <mergeCells count="120">
    <mergeCell ref="AE13:AE14"/>
    <mergeCell ref="D15:F15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K13:K14"/>
    <mergeCell ref="L13:L14"/>
    <mergeCell ref="M13:M14"/>
    <mergeCell ref="N13:N14"/>
    <mergeCell ref="O13:O14"/>
    <mergeCell ref="P13:P14"/>
    <mergeCell ref="Q13:Q14"/>
    <mergeCell ref="G10:G11"/>
    <mergeCell ref="I10:I11"/>
    <mergeCell ref="J10:J11"/>
    <mergeCell ref="L10:L11"/>
    <mergeCell ref="M10:M11"/>
    <mergeCell ref="AC6:AC7"/>
    <mergeCell ref="AD6:AD7"/>
    <mergeCell ref="A13:A14"/>
    <mergeCell ref="G13:G14"/>
    <mergeCell ref="H13:H14"/>
    <mergeCell ref="I13:I14"/>
    <mergeCell ref="J13:J14"/>
    <mergeCell ref="AA10:AA11"/>
    <mergeCell ref="AB10:AB11"/>
    <mergeCell ref="AC10:AC11"/>
    <mergeCell ref="AD10:AD11"/>
    <mergeCell ref="AD13:AD14"/>
    <mergeCell ref="N10:N11"/>
    <mergeCell ref="A10:A11"/>
    <mergeCell ref="H10:H11"/>
    <mergeCell ref="D12:F12"/>
    <mergeCell ref="U10:U11"/>
    <mergeCell ref="V10:V11"/>
    <mergeCell ref="K10:K11"/>
    <mergeCell ref="AE6:AE7"/>
    <mergeCell ref="AE8:AE9"/>
    <mergeCell ref="AD8:AD9"/>
    <mergeCell ref="I8:I9"/>
    <mergeCell ref="J8:J9"/>
    <mergeCell ref="AE10:AE11"/>
    <mergeCell ref="U8:U9"/>
    <mergeCell ref="V8:V9"/>
    <mergeCell ref="K8:K9"/>
    <mergeCell ref="X8:X9"/>
    <mergeCell ref="Y8:Y9"/>
    <mergeCell ref="N8:N9"/>
    <mergeCell ref="O8:O9"/>
    <mergeCell ref="S10:S11"/>
    <mergeCell ref="T10:T11"/>
    <mergeCell ref="X10:X11"/>
    <mergeCell ref="Y10:Y11"/>
    <mergeCell ref="Z10:Z11"/>
    <mergeCell ref="O10:O11"/>
    <mergeCell ref="P10:P11"/>
    <mergeCell ref="Q10:Q11"/>
    <mergeCell ref="R10:R11"/>
    <mergeCell ref="D8:F8"/>
    <mergeCell ref="AA6:AA7"/>
    <mergeCell ref="AB6:AB7"/>
    <mergeCell ref="J6:J7"/>
    <mergeCell ref="Z8:Z9"/>
    <mergeCell ref="AA8:AA9"/>
    <mergeCell ref="AB8:AB9"/>
    <mergeCell ref="AC8:AC9"/>
    <mergeCell ref="T8:T9"/>
    <mergeCell ref="Q8:Q9"/>
    <mergeCell ref="R8:R9"/>
    <mergeCell ref="S8:S9"/>
    <mergeCell ref="P8:P9"/>
    <mergeCell ref="L8:L9"/>
    <mergeCell ref="M8:M9"/>
    <mergeCell ref="D18:F18"/>
    <mergeCell ref="A8:A9"/>
    <mergeCell ref="G8:G9"/>
    <mergeCell ref="H8:H9"/>
    <mergeCell ref="D9:F9"/>
    <mergeCell ref="K6:K7"/>
    <mergeCell ref="X6:X7"/>
    <mergeCell ref="Y6:Y7"/>
    <mergeCell ref="Z6:Z7"/>
    <mergeCell ref="Q6:Q7"/>
    <mergeCell ref="R6:R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6:A7"/>
    <mergeCell ref="G6:G7"/>
    <mergeCell ref="H6:H7"/>
    <mergeCell ref="I6:I7"/>
    <mergeCell ref="D4:F4"/>
    <mergeCell ref="D5:F5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4600-000000000000}"/>
  </hyperlinks>
  <pageMargins left="0.7" right="0.7" top="0.75" bottom="0.75" header="0.3" footer="0.3"/>
  <pageSetup paperSize="9" scale="71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AG29"/>
  <sheetViews>
    <sheetView showGridLines="0" zoomScale="85" zoomScaleNormal="85" workbookViewId="0">
      <selection activeCell="V1" sqref="V1:W1"/>
    </sheetView>
  </sheetViews>
  <sheetFormatPr defaultColWidth="9.125" defaultRowHeight="13.5" x14ac:dyDescent="0.15"/>
  <cols>
    <col min="1" max="1" width="7" style="4" customWidth="1"/>
    <col min="2" max="2" width="16.375" style="4" customWidth="1"/>
    <col min="3" max="3" width="15" style="4" customWidth="1"/>
    <col min="4" max="4" width="2.5" style="4" bestFit="1" customWidth="1"/>
    <col min="5" max="5" width="9.5" style="4" bestFit="1" customWidth="1"/>
    <col min="6" max="6" width="5.75" style="4" bestFit="1" customWidth="1"/>
    <col min="7" max="7" width="9.125" style="4"/>
    <col min="8" max="8" width="21.625" style="4" customWidth="1"/>
    <col min="9" max="31" width="4.375" style="4" customWidth="1"/>
    <col min="32" max="16384" width="9.125" style="4"/>
  </cols>
  <sheetData>
    <row r="1" spans="1:33" ht="22.5" customHeight="1" x14ac:dyDescent="0.15">
      <c r="A1" s="331" t="s">
        <v>39</v>
      </c>
      <c r="B1" s="331"/>
      <c r="C1" s="331" t="s">
        <v>40</v>
      </c>
      <c r="D1" s="331"/>
      <c r="E1" s="331"/>
      <c r="F1" s="331"/>
      <c r="G1" s="331"/>
      <c r="H1" s="74" t="s">
        <v>41</v>
      </c>
      <c r="K1" s="285" t="s">
        <v>42</v>
      </c>
      <c r="L1" s="285"/>
      <c r="M1" s="286"/>
      <c r="N1" s="287"/>
      <c r="O1" s="2" t="s">
        <v>44</v>
      </c>
      <c r="P1" s="285" t="s">
        <v>45</v>
      </c>
      <c r="Q1" s="285"/>
      <c r="R1" s="286">
        <v>50</v>
      </c>
      <c r="S1" s="287"/>
      <c r="T1" s="2" t="s">
        <v>46</v>
      </c>
      <c r="V1" s="321" t="s">
        <v>693</v>
      </c>
      <c r="W1" s="321"/>
    </row>
    <row r="2" spans="1:33" ht="22.5" customHeight="1" x14ac:dyDescent="0.15">
      <c r="A2" s="302" t="s">
        <v>927</v>
      </c>
      <c r="B2" s="302"/>
      <c r="C2" s="302" t="s">
        <v>902</v>
      </c>
      <c r="D2" s="302"/>
      <c r="E2" s="302"/>
      <c r="F2" s="302"/>
      <c r="G2" s="334"/>
      <c r="H2" s="75" t="s">
        <v>903</v>
      </c>
      <c r="K2" s="285" t="s">
        <v>51</v>
      </c>
      <c r="L2" s="285"/>
      <c r="M2" s="286">
        <v>150</v>
      </c>
      <c r="N2" s="287"/>
      <c r="O2" s="2" t="s">
        <v>52</v>
      </c>
      <c r="P2" s="294" t="s">
        <v>54</v>
      </c>
      <c r="Q2" s="295"/>
      <c r="R2" s="296">
        <f>R1^0.444*M2^0.663*0.008883</f>
        <v>1.3984625759994815</v>
      </c>
      <c r="S2" s="297"/>
      <c r="T2" s="2" t="s">
        <v>55</v>
      </c>
      <c r="AG2" s="182"/>
    </row>
    <row r="3" spans="1:33" ht="22.5" customHeight="1" x14ac:dyDescent="0.15"/>
    <row r="4" spans="1:33" ht="22.5" customHeight="1" x14ac:dyDescent="0.15">
      <c r="A4" s="74" t="s">
        <v>83</v>
      </c>
      <c r="B4" s="74" t="s">
        <v>57</v>
      </c>
      <c r="C4" s="76" t="s">
        <v>58</v>
      </c>
      <c r="D4" s="288" t="s">
        <v>59</v>
      </c>
      <c r="E4" s="288"/>
      <c r="F4" s="289"/>
      <c r="G4" s="74" t="s">
        <v>84</v>
      </c>
      <c r="H4" s="74" t="s">
        <v>85</v>
      </c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436" t="s">
        <v>61</v>
      </c>
      <c r="O4" s="303"/>
      <c r="P4" s="303"/>
      <c r="Q4" s="303"/>
      <c r="R4" s="303"/>
      <c r="S4" s="303"/>
      <c r="T4" s="304"/>
      <c r="U4" s="74">
        <v>42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3" ht="22.5" customHeight="1" x14ac:dyDescent="0.15">
      <c r="A5" s="11">
        <v>1</v>
      </c>
      <c r="B5" s="79" t="s">
        <v>831</v>
      </c>
      <c r="C5" s="80" t="s">
        <v>905</v>
      </c>
      <c r="D5" s="316"/>
      <c r="E5" s="316"/>
      <c r="F5" s="317"/>
      <c r="G5" s="11" t="s">
        <v>687</v>
      </c>
      <c r="H5" s="11" t="s">
        <v>906</v>
      </c>
      <c r="I5" s="11" t="s">
        <v>688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80"/>
      <c r="X5" s="180"/>
      <c r="Y5" s="180"/>
      <c r="Z5" s="180"/>
      <c r="AA5" s="180"/>
      <c r="AB5" s="180"/>
      <c r="AC5" s="180"/>
      <c r="AD5" s="180"/>
      <c r="AE5" s="180"/>
    </row>
    <row r="6" spans="1:33" ht="22.5" customHeight="1" x14ac:dyDescent="0.15">
      <c r="A6" s="11">
        <v>1</v>
      </c>
      <c r="B6" s="12" t="s">
        <v>831</v>
      </c>
      <c r="C6" s="22" t="s">
        <v>905</v>
      </c>
      <c r="D6" s="338"/>
      <c r="E6" s="338"/>
      <c r="F6" s="334"/>
      <c r="G6" s="11" t="s">
        <v>687</v>
      </c>
      <c r="H6" s="11" t="s">
        <v>924</v>
      </c>
      <c r="I6" s="11"/>
      <c r="J6" s="11" t="s">
        <v>688</v>
      </c>
      <c r="K6" s="11" t="s">
        <v>688</v>
      </c>
      <c r="L6" s="11" t="s">
        <v>688</v>
      </c>
      <c r="M6" s="11" t="s">
        <v>688</v>
      </c>
      <c r="N6" s="11"/>
      <c r="O6" s="11"/>
      <c r="P6" s="11"/>
      <c r="Q6" s="11"/>
      <c r="R6" s="11"/>
      <c r="S6" s="11"/>
      <c r="T6" s="11"/>
      <c r="U6" s="11"/>
      <c r="V6" s="180"/>
      <c r="X6" s="180"/>
      <c r="Y6" s="180"/>
      <c r="Z6" s="180"/>
      <c r="AA6" s="180"/>
      <c r="AB6" s="180"/>
      <c r="AC6" s="180"/>
      <c r="AD6" s="180"/>
      <c r="AE6" s="180"/>
    </row>
    <row r="7" spans="1:33" ht="22.5" customHeight="1" x14ac:dyDescent="0.15">
      <c r="A7" s="318">
        <v>2</v>
      </c>
      <c r="B7" s="81" t="s">
        <v>928</v>
      </c>
      <c r="C7" s="26" t="s">
        <v>907</v>
      </c>
      <c r="D7" s="46"/>
      <c r="E7" s="47"/>
      <c r="F7" s="48"/>
      <c r="G7" s="318" t="s">
        <v>89</v>
      </c>
      <c r="H7" s="318" t="s">
        <v>908</v>
      </c>
      <c r="I7" s="318" t="s">
        <v>65</v>
      </c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6"/>
      <c r="X7" s="316"/>
      <c r="Y7" s="316"/>
      <c r="Z7" s="316"/>
      <c r="AA7" s="316"/>
      <c r="AB7" s="316"/>
      <c r="AC7" s="316"/>
      <c r="AD7" s="316"/>
      <c r="AE7" s="316"/>
    </row>
    <row r="8" spans="1:33" ht="22.5" customHeight="1" x14ac:dyDescent="0.15">
      <c r="A8" s="318"/>
      <c r="B8" s="29" t="s">
        <v>831</v>
      </c>
      <c r="C8" s="30" t="s">
        <v>201</v>
      </c>
      <c r="D8" s="31"/>
      <c r="E8" s="31"/>
      <c r="F8" s="32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6"/>
      <c r="X8" s="316"/>
      <c r="Y8" s="316"/>
      <c r="Z8" s="316"/>
      <c r="AA8" s="316"/>
      <c r="AB8" s="316"/>
      <c r="AC8" s="316"/>
      <c r="AD8" s="316"/>
      <c r="AE8" s="316"/>
    </row>
    <row r="9" spans="1:33" ht="22.5" customHeight="1" x14ac:dyDescent="0.15">
      <c r="A9" s="302">
        <v>3</v>
      </c>
      <c r="B9" s="37" t="s">
        <v>909</v>
      </c>
      <c r="C9" s="18" t="s">
        <v>910</v>
      </c>
      <c r="D9" s="315"/>
      <c r="E9" s="352"/>
      <c r="F9" s="352"/>
      <c r="G9" s="302" t="s">
        <v>89</v>
      </c>
      <c r="H9" s="302" t="s">
        <v>908</v>
      </c>
      <c r="I9" s="302" t="s">
        <v>65</v>
      </c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16"/>
      <c r="X9" s="316"/>
      <c r="Y9" s="316"/>
      <c r="Z9" s="316"/>
      <c r="AA9" s="316"/>
      <c r="AB9" s="316"/>
      <c r="AC9" s="316"/>
      <c r="AD9" s="316"/>
      <c r="AE9" s="316"/>
    </row>
    <row r="10" spans="1:33" ht="22.5" customHeight="1" x14ac:dyDescent="0.15">
      <c r="A10" s="302"/>
      <c r="B10" s="20" t="s">
        <v>911</v>
      </c>
      <c r="C10" s="21" t="s">
        <v>912</v>
      </c>
      <c r="D10" s="373"/>
      <c r="E10" s="373"/>
      <c r="F10" s="374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16"/>
      <c r="X10" s="316"/>
      <c r="Y10" s="316"/>
      <c r="Z10" s="316"/>
      <c r="AA10" s="316"/>
      <c r="AB10" s="316"/>
      <c r="AC10" s="316"/>
      <c r="AD10" s="316"/>
      <c r="AE10" s="316"/>
    </row>
    <row r="11" spans="1:33" ht="22.5" customHeight="1" x14ac:dyDescent="0.15">
      <c r="A11" s="302">
        <v>3</v>
      </c>
      <c r="B11" s="37" t="s">
        <v>831</v>
      </c>
      <c r="C11" s="18" t="s">
        <v>923</v>
      </c>
      <c r="D11" s="315"/>
      <c r="E11" s="352"/>
      <c r="F11" s="352"/>
      <c r="G11" s="302" t="s">
        <v>89</v>
      </c>
      <c r="H11" s="302" t="s">
        <v>908</v>
      </c>
      <c r="I11" s="302"/>
      <c r="J11" s="302" t="s">
        <v>65</v>
      </c>
      <c r="K11" s="302" t="s">
        <v>65</v>
      </c>
      <c r="L11" s="302" t="s">
        <v>65</v>
      </c>
      <c r="M11" s="302" t="s">
        <v>65</v>
      </c>
      <c r="N11" s="302"/>
      <c r="O11" s="302"/>
      <c r="P11" s="302"/>
      <c r="Q11" s="302"/>
      <c r="R11" s="302"/>
      <c r="S11" s="302"/>
      <c r="T11" s="302"/>
      <c r="U11" s="302"/>
      <c r="V11" s="316"/>
      <c r="X11" s="316"/>
      <c r="Y11" s="316"/>
      <c r="Z11" s="316"/>
      <c r="AA11" s="316"/>
      <c r="AB11" s="316"/>
      <c r="AC11" s="316"/>
      <c r="AD11" s="316"/>
      <c r="AE11" s="316"/>
    </row>
    <row r="12" spans="1:33" ht="22.5" customHeight="1" x14ac:dyDescent="0.15">
      <c r="A12" s="302"/>
      <c r="B12" s="20" t="s">
        <v>911</v>
      </c>
      <c r="C12" s="21" t="s">
        <v>912</v>
      </c>
      <c r="D12" s="373"/>
      <c r="E12" s="373"/>
      <c r="F12" s="374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16"/>
      <c r="X12" s="316"/>
      <c r="Y12" s="316"/>
      <c r="Z12" s="316"/>
      <c r="AA12" s="316"/>
      <c r="AB12" s="316"/>
      <c r="AC12" s="316"/>
      <c r="AD12" s="316"/>
      <c r="AE12" s="316"/>
    </row>
    <row r="13" spans="1:33" ht="22.5" customHeight="1" x14ac:dyDescent="0.15">
      <c r="A13" s="350">
        <v>4</v>
      </c>
      <c r="B13" s="255" t="s">
        <v>913</v>
      </c>
      <c r="C13" s="31" t="s">
        <v>915</v>
      </c>
      <c r="D13" s="256" t="s">
        <v>916</v>
      </c>
      <c r="E13" s="262">
        <f>R2*1000</f>
        <v>1398.4625759994815</v>
      </c>
      <c r="F13" s="257" t="s">
        <v>917</v>
      </c>
      <c r="G13" s="318" t="s">
        <v>89</v>
      </c>
      <c r="H13" s="318" t="s">
        <v>908</v>
      </c>
      <c r="I13" s="318" t="s">
        <v>65</v>
      </c>
      <c r="J13" s="318" t="s">
        <v>65</v>
      </c>
      <c r="K13" s="318" t="s">
        <v>65</v>
      </c>
      <c r="L13" s="318" t="s">
        <v>65</v>
      </c>
      <c r="M13" s="318" t="s">
        <v>65</v>
      </c>
      <c r="N13" s="318"/>
      <c r="O13" s="318"/>
      <c r="P13" s="318"/>
      <c r="Q13" s="318"/>
      <c r="R13" s="318"/>
      <c r="S13" s="318"/>
      <c r="T13" s="318"/>
      <c r="U13" s="318"/>
      <c r="V13" s="316"/>
      <c r="X13" s="316"/>
      <c r="Y13" s="316"/>
      <c r="Z13" s="316"/>
      <c r="AA13" s="316"/>
      <c r="AB13" s="316"/>
      <c r="AC13" s="316"/>
      <c r="AD13" s="316"/>
      <c r="AE13" s="316"/>
    </row>
    <row r="14" spans="1:33" ht="22.5" customHeight="1" x14ac:dyDescent="0.15">
      <c r="A14" s="351"/>
      <c r="B14" s="258" t="s">
        <v>831</v>
      </c>
      <c r="C14" s="30" t="s">
        <v>914</v>
      </c>
      <c r="D14" s="259"/>
      <c r="E14" s="259"/>
      <c r="F14" s="25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6"/>
      <c r="X14" s="316"/>
      <c r="Y14" s="316"/>
      <c r="Z14" s="316"/>
      <c r="AA14" s="316"/>
      <c r="AB14" s="316"/>
      <c r="AC14" s="316"/>
      <c r="AD14" s="316"/>
      <c r="AE14" s="316"/>
    </row>
    <row r="15" spans="1:33" ht="22.5" customHeight="1" x14ac:dyDescent="0.15">
      <c r="A15" s="11">
        <v>5</v>
      </c>
      <c r="B15" s="12" t="s">
        <v>918</v>
      </c>
      <c r="C15" s="22" t="s">
        <v>905</v>
      </c>
      <c r="D15" s="338"/>
      <c r="E15" s="338"/>
      <c r="F15" s="334"/>
      <c r="G15" s="11" t="s">
        <v>687</v>
      </c>
      <c r="H15" s="11" t="s">
        <v>924</v>
      </c>
      <c r="I15" s="11" t="s">
        <v>688</v>
      </c>
      <c r="J15" s="11" t="s">
        <v>688</v>
      </c>
      <c r="K15" s="11" t="s">
        <v>688</v>
      </c>
      <c r="L15" s="11" t="s">
        <v>688</v>
      </c>
      <c r="M15" s="11" t="s">
        <v>688</v>
      </c>
      <c r="N15" s="11"/>
      <c r="O15" s="11"/>
      <c r="P15" s="11"/>
      <c r="Q15" s="11"/>
      <c r="R15" s="11"/>
      <c r="S15" s="11"/>
      <c r="T15" s="11"/>
      <c r="U15" s="11"/>
      <c r="V15" s="180"/>
      <c r="X15" s="180"/>
      <c r="Y15" s="180"/>
      <c r="Z15" s="180"/>
      <c r="AA15" s="180"/>
      <c r="AB15" s="180"/>
      <c r="AC15" s="180"/>
      <c r="AD15" s="180"/>
      <c r="AE15" s="180"/>
    </row>
    <row r="16" spans="1:33" ht="22.5" customHeight="1" x14ac:dyDescent="0.15">
      <c r="A16" s="11">
        <v>6</v>
      </c>
      <c r="B16" s="12" t="s">
        <v>95</v>
      </c>
      <c r="C16" s="22" t="s">
        <v>905</v>
      </c>
      <c r="D16" s="338"/>
      <c r="E16" s="338"/>
      <c r="F16" s="334"/>
      <c r="G16" s="11" t="s">
        <v>687</v>
      </c>
      <c r="H16" s="11" t="s">
        <v>925</v>
      </c>
      <c r="I16" s="11" t="s">
        <v>688</v>
      </c>
      <c r="J16" s="11" t="s">
        <v>688</v>
      </c>
      <c r="K16" s="11" t="s">
        <v>688</v>
      </c>
      <c r="L16" s="11" t="s">
        <v>688</v>
      </c>
      <c r="M16" s="11" t="s">
        <v>688</v>
      </c>
      <c r="N16" s="11"/>
      <c r="O16" s="11"/>
      <c r="P16" s="11"/>
      <c r="Q16" s="11"/>
      <c r="R16" s="11"/>
      <c r="S16" s="11"/>
      <c r="T16" s="11"/>
      <c r="U16" s="11"/>
      <c r="V16" s="180"/>
      <c r="X16" s="180"/>
      <c r="Y16" s="180"/>
      <c r="Z16" s="180"/>
      <c r="AA16" s="180"/>
      <c r="AB16" s="180"/>
      <c r="AC16" s="180"/>
      <c r="AD16" s="180"/>
    </row>
    <row r="17" spans="4:6" ht="22.5" customHeight="1" x14ac:dyDescent="0.15">
      <c r="D17"/>
      <c r="E17"/>
      <c r="F17"/>
    </row>
    <row r="18" spans="4:6" ht="22.5" customHeight="1" x14ac:dyDescent="0.15">
      <c r="D18"/>
      <c r="E18"/>
      <c r="F18"/>
    </row>
    <row r="19" spans="4:6" ht="22.5" customHeight="1" x14ac:dyDescent="0.15">
      <c r="D19" s="325"/>
      <c r="E19" s="325"/>
      <c r="F19" s="325"/>
    </row>
    <row r="20" spans="4:6" ht="22.5" customHeight="1" x14ac:dyDescent="0.15"/>
    <row r="21" spans="4:6" ht="22.5" customHeight="1" x14ac:dyDescent="0.15"/>
    <row r="28" spans="4:6" x14ac:dyDescent="0.15">
      <c r="D28" s="5"/>
      <c r="E28" s="5"/>
      <c r="F28" s="5"/>
    </row>
    <row r="29" spans="4:6" x14ac:dyDescent="0.15">
      <c r="D29" s="5"/>
      <c r="E29" s="5"/>
      <c r="F29" s="5"/>
    </row>
  </sheetData>
  <mergeCells count="124">
    <mergeCell ref="AE11:AE12"/>
    <mergeCell ref="D12:F12"/>
    <mergeCell ref="N4:T4"/>
    <mergeCell ref="X11:X12"/>
    <mergeCell ref="Y11:Y12"/>
    <mergeCell ref="Z11:Z12"/>
    <mergeCell ref="AA11:AA12"/>
    <mergeCell ref="AB11:AB12"/>
    <mergeCell ref="AC11:AC12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P11:P12"/>
    <mergeCell ref="AE9:AE10"/>
    <mergeCell ref="L9:L10"/>
    <mergeCell ref="Y9:Y10"/>
    <mergeCell ref="D16:F16"/>
    <mergeCell ref="D19:F19"/>
    <mergeCell ref="D6:F6"/>
    <mergeCell ref="A11:A12"/>
    <mergeCell ref="D11:F11"/>
    <mergeCell ref="G11:G12"/>
    <mergeCell ref="H11:H12"/>
    <mergeCell ref="I11:I12"/>
    <mergeCell ref="J11:J12"/>
    <mergeCell ref="D10:F10"/>
    <mergeCell ref="A13:A14"/>
    <mergeCell ref="AE13:AE14"/>
    <mergeCell ref="D15:F15"/>
    <mergeCell ref="T13:T14"/>
    <mergeCell ref="U13:U14"/>
    <mergeCell ref="V13:V14"/>
    <mergeCell ref="X13:X14"/>
    <mergeCell ref="Y13:Y14"/>
    <mergeCell ref="Z13:Z14"/>
    <mergeCell ref="N13:N14"/>
    <mergeCell ref="O13:O14"/>
    <mergeCell ref="P13:P14"/>
    <mergeCell ref="Q13:Q14"/>
    <mergeCell ref="R13:R14"/>
    <mergeCell ref="S13:S14"/>
    <mergeCell ref="G13:G14"/>
    <mergeCell ref="H13:H14"/>
    <mergeCell ref="I13:I14"/>
    <mergeCell ref="J13:J14"/>
    <mergeCell ref="K13:K14"/>
    <mergeCell ref="L13:L14"/>
    <mergeCell ref="M13:M14"/>
    <mergeCell ref="M9:M10"/>
    <mergeCell ref="N9:N10"/>
    <mergeCell ref="O9:O10"/>
    <mergeCell ref="P9:P10"/>
    <mergeCell ref="Q9:Q10"/>
    <mergeCell ref="AA13:AA14"/>
    <mergeCell ref="AB13:AB14"/>
    <mergeCell ref="AC13:AC14"/>
    <mergeCell ref="AD13:AD14"/>
    <mergeCell ref="AD11:AD12"/>
    <mergeCell ref="Z9:Z10"/>
    <mergeCell ref="AA9:AA10"/>
    <mergeCell ref="AB9:AB10"/>
    <mergeCell ref="AC9:AC10"/>
    <mergeCell ref="AD9:AD10"/>
    <mergeCell ref="R9:R10"/>
    <mergeCell ref="S9:S10"/>
    <mergeCell ref="T9:T10"/>
    <mergeCell ref="U9:U10"/>
    <mergeCell ref="V9:V10"/>
    <mergeCell ref="X9:X10"/>
    <mergeCell ref="AC7:AC8"/>
    <mergeCell ref="AD7:AD8"/>
    <mergeCell ref="AE7:AE8"/>
    <mergeCell ref="A9:A10"/>
    <mergeCell ref="D9:F9"/>
    <mergeCell ref="G9:G10"/>
    <mergeCell ref="H9:H10"/>
    <mergeCell ref="I9:I10"/>
    <mergeCell ref="J9:J10"/>
    <mergeCell ref="K9:K10"/>
    <mergeCell ref="V7:V8"/>
    <mergeCell ref="X7:X8"/>
    <mergeCell ref="Y7:Y8"/>
    <mergeCell ref="Z7:Z8"/>
    <mergeCell ref="AA7:AA8"/>
    <mergeCell ref="AB7:AB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D4:F4"/>
    <mergeCell ref="D5:F5"/>
    <mergeCell ref="A7:A8"/>
    <mergeCell ref="G7:G8"/>
    <mergeCell ref="H7:H8"/>
    <mergeCell ref="I7:I8"/>
    <mergeCell ref="V1:W1"/>
    <mergeCell ref="A2:B2"/>
    <mergeCell ref="C2:G2"/>
    <mergeCell ref="K2:L2"/>
    <mergeCell ref="M2:N2"/>
    <mergeCell ref="P2:Q2"/>
    <mergeCell ref="R2:S2"/>
    <mergeCell ref="A1:B1"/>
    <mergeCell ref="C1:G1"/>
    <mergeCell ref="K1:L1"/>
    <mergeCell ref="M1:N1"/>
    <mergeCell ref="P1:Q1"/>
    <mergeCell ref="R1:S1"/>
  </mergeCells>
  <phoneticPr fontId="1"/>
  <hyperlinks>
    <hyperlink ref="V1" location="目次!A1" display="戻る" xr:uid="{00000000-0004-0000-4700-000000000000}"/>
  </hyperlink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40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6.75" customWidth="1"/>
    <col min="2" max="2" width="16.375" bestFit="1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9" width="4.375" customWidth="1"/>
    <col min="10" max="11" width="4.875" bestFit="1" customWidth="1"/>
    <col min="12" max="12" width="4.375" customWidth="1"/>
    <col min="13" max="13" width="4.875" bestFit="1" customWidth="1"/>
    <col min="14" max="29" width="4.375" customWidth="1"/>
  </cols>
  <sheetData>
    <row r="1" spans="1:33" ht="22.5" customHeight="1" x14ac:dyDescent="0.15">
      <c r="A1" s="284" t="s">
        <v>39</v>
      </c>
      <c r="B1" s="284"/>
      <c r="C1" s="284" t="s">
        <v>233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 t="s">
        <v>43</v>
      </c>
      <c r="N1" s="287"/>
      <c r="O1" s="2" t="s">
        <v>44</v>
      </c>
      <c r="P1" s="285" t="s">
        <v>45</v>
      </c>
      <c r="Q1" s="285"/>
      <c r="R1" s="286">
        <v>45.6</v>
      </c>
      <c r="S1" s="287"/>
      <c r="T1" s="2" t="s">
        <v>132</v>
      </c>
      <c r="V1" s="321" t="s">
        <v>693</v>
      </c>
      <c r="W1" s="321"/>
    </row>
    <row r="2" spans="1:33" ht="22.5" customHeight="1" x14ac:dyDescent="0.15">
      <c r="A2" s="292" t="s">
        <v>234</v>
      </c>
      <c r="B2" s="292"/>
      <c r="C2" s="292" t="s">
        <v>133</v>
      </c>
      <c r="D2" s="292"/>
      <c r="E2" s="292"/>
      <c r="F2" s="292"/>
      <c r="G2" s="293"/>
      <c r="H2" s="60" t="s">
        <v>220</v>
      </c>
      <c r="K2" s="285" t="s">
        <v>51</v>
      </c>
      <c r="L2" s="285"/>
      <c r="M2" s="286">
        <v>159</v>
      </c>
      <c r="N2" s="287"/>
      <c r="O2" s="2" t="s">
        <v>135</v>
      </c>
      <c r="P2" s="294" t="s">
        <v>54</v>
      </c>
      <c r="Q2" s="295"/>
      <c r="R2" s="296">
        <f>R1^0.444*M2^0.663*0.008883</f>
        <v>1.3952959886528398</v>
      </c>
      <c r="S2" s="297"/>
      <c r="T2" s="2" t="s">
        <v>209</v>
      </c>
      <c r="AG2" s="182"/>
    </row>
    <row r="3" spans="1:33" ht="22.5" customHeight="1" x14ac:dyDescent="0.25"/>
    <row r="4" spans="1:33" ht="22.5" customHeight="1" x14ac:dyDescent="0.15">
      <c r="A4" s="6"/>
      <c r="B4" s="7" t="s">
        <v>57</v>
      </c>
      <c r="C4" s="8" t="s">
        <v>58</v>
      </c>
      <c r="D4" s="288" t="s">
        <v>59</v>
      </c>
      <c r="E4" s="288"/>
      <c r="F4" s="289"/>
      <c r="G4" s="285" t="s">
        <v>60</v>
      </c>
      <c r="H4" s="285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</row>
    <row r="5" spans="1:33" ht="13.5" customHeight="1" x14ac:dyDescent="0.15">
      <c r="B5" s="290" t="s">
        <v>235</v>
      </c>
      <c r="C5" s="339" t="s">
        <v>795</v>
      </c>
      <c r="D5" s="340"/>
      <c r="E5" s="340"/>
      <c r="F5" s="341"/>
      <c r="G5" s="291" t="s">
        <v>805</v>
      </c>
      <c r="H5" s="292"/>
      <c r="I5" s="299" t="s">
        <v>74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2" t="s">
        <v>139</v>
      </c>
      <c r="X5" s="292"/>
      <c r="Y5" s="292"/>
      <c r="Z5" s="292"/>
      <c r="AA5" s="292"/>
      <c r="AB5" s="292"/>
      <c r="AC5" s="292"/>
    </row>
    <row r="6" spans="1:33" ht="13.5" customHeight="1" x14ac:dyDescent="0.15">
      <c r="B6" s="290"/>
      <c r="C6" s="342" t="s">
        <v>796</v>
      </c>
      <c r="D6" s="343"/>
      <c r="E6" s="343"/>
      <c r="F6" s="344"/>
      <c r="G6" s="292"/>
      <c r="H6" s="292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2"/>
      <c r="X6" s="292"/>
      <c r="Y6" s="292"/>
      <c r="Z6" s="292"/>
      <c r="AA6" s="292"/>
      <c r="AB6" s="292"/>
      <c r="AC6" s="292"/>
    </row>
    <row r="7" spans="1:33" ht="13.5" customHeight="1" x14ac:dyDescent="0.15">
      <c r="B7" s="290"/>
      <c r="C7" s="342" t="s">
        <v>797</v>
      </c>
      <c r="D7" s="343"/>
      <c r="E7" s="343"/>
      <c r="F7" s="344"/>
      <c r="G7" s="292"/>
      <c r="H7" s="292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2"/>
      <c r="X7" s="292"/>
      <c r="Y7" s="292"/>
      <c r="Z7" s="292"/>
      <c r="AA7" s="292"/>
      <c r="AB7" s="292"/>
      <c r="AC7" s="292"/>
    </row>
    <row r="8" spans="1:33" ht="13.5" customHeight="1" x14ac:dyDescent="0.15">
      <c r="B8" s="290"/>
      <c r="C8" s="345" t="s">
        <v>798</v>
      </c>
      <c r="D8" s="346"/>
      <c r="E8" s="346"/>
      <c r="F8" s="347"/>
      <c r="G8" s="292"/>
      <c r="H8" s="292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2"/>
      <c r="X8" s="292"/>
      <c r="Y8" s="292"/>
      <c r="Z8" s="292"/>
      <c r="AA8" s="292"/>
      <c r="AB8" s="292"/>
      <c r="AC8" s="292"/>
    </row>
    <row r="9" spans="1:33" ht="22.5" customHeight="1" x14ac:dyDescent="0.15">
      <c r="A9" s="6"/>
      <c r="B9" s="9" t="s">
        <v>236</v>
      </c>
      <c r="C9" s="10" t="s">
        <v>72</v>
      </c>
      <c r="D9" s="300"/>
      <c r="E9" s="300"/>
      <c r="F9" s="301"/>
      <c r="G9" s="302" t="s">
        <v>70</v>
      </c>
      <c r="H9" s="302"/>
      <c r="I9" s="11" t="s">
        <v>237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3" ht="22.5" customHeight="1" x14ac:dyDescent="0.15">
      <c r="A10" s="6"/>
      <c r="B10" s="9" t="s">
        <v>71</v>
      </c>
      <c r="C10" s="10" t="s">
        <v>176</v>
      </c>
      <c r="D10" s="300"/>
      <c r="E10" s="300"/>
      <c r="F10" s="301"/>
      <c r="G10" s="302" t="s">
        <v>73</v>
      </c>
      <c r="H10" s="302"/>
      <c r="I10" s="11"/>
      <c r="J10" s="11" t="s">
        <v>80</v>
      </c>
      <c r="K10" s="11" t="s">
        <v>138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33" ht="22.5" customHeight="1" x14ac:dyDescent="0.15">
      <c r="A11" s="6"/>
      <c r="B11" s="12" t="s">
        <v>238</v>
      </c>
      <c r="C11" s="13" t="s">
        <v>78</v>
      </c>
      <c r="D11" s="14"/>
      <c r="E11" s="15"/>
      <c r="F11" s="16"/>
      <c r="G11" s="302" t="s">
        <v>79</v>
      </c>
      <c r="H11" s="302"/>
      <c r="I11" s="12"/>
      <c r="J11" s="11" t="s">
        <v>102</v>
      </c>
      <c r="K11" s="11" t="s">
        <v>151</v>
      </c>
      <c r="L11" s="11" t="s">
        <v>66</v>
      </c>
      <c r="M11" s="11" t="s">
        <v>81</v>
      </c>
      <c r="N11" s="329" t="s">
        <v>82</v>
      </c>
      <c r="O11" s="329"/>
      <c r="P11" s="329"/>
      <c r="Q11" s="329"/>
      <c r="R11" s="329"/>
      <c r="S11" s="329"/>
      <c r="T11" s="329"/>
      <c r="U11" s="329"/>
      <c r="V11" s="9"/>
      <c r="W11" s="9"/>
      <c r="X11" s="9"/>
      <c r="Y11" s="9"/>
      <c r="Z11" s="9"/>
      <c r="AA11" s="9"/>
      <c r="AB11" s="12"/>
      <c r="AC11" s="12"/>
    </row>
    <row r="12" spans="1:33" ht="22.5" customHeight="1" x14ac:dyDescent="0.15">
      <c r="A12" s="7" t="s">
        <v>83</v>
      </c>
      <c r="B12" s="7" t="s">
        <v>57</v>
      </c>
      <c r="C12" s="8" t="s">
        <v>58</v>
      </c>
      <c r="D12" s="303"/>
      <c r="E12" s="303"/>
      <c r="F12" s="304"/>
      <c r="G12" s="7" t="s">
        <v>239</v>
      </c>
      <c r="H12" s="7" t="s">
        <v>85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7">
        <v>8</v>
      </c>
      <c r="Q12" s="7">
        <v>9</v>
      </c>
      <c r="R12" s="7">
        <v>10</v>
      </c>
      <c r="S12" s="7">
        <v>11</v>
      </c>
      <c r="T12" s="7">
        <v>12</v>
      </c>
      <c r="U12" s="7">
        <v>13</v>
      </c>
      <c r="V12" s="7">
        <v>14</v>
      </c>
      <c r="W12" s="7">
        <v>15</v>
      </c>
      <c r="X12" s="7">
        <v>16</v>
      </c>
      <c r="Y12" s="7">
        <v>17</v>
      </c>
      <c r="Z12" s="7">
        <v>18</v>
      </c>
      <c r="AA12" s="7">
        <v>19</v>
      </c>
      <c r="AB12" s="7">
        <v>20</v>
      </c>
      <c r="AC12" s="7">
        <v>21</v>
      </c>
    </row>
    <row r="13" spans="1:33" s="19" customFormat="1" ht="22.5" customHeight="1" x14ac:dyDescent="0.15">
      <c r="A13" s="302">
        <v>1</v>
      </c>
      <c r="B13" s="17" t="s">
        <v>87</v>
      </c>
      <c r="C13" s="18" t="s">
        <v>121</v>
      </c>
      <c r="D13" s="314"/>
      <c r="E13" s="314"/>
      <c r="F13" s="315"/>
      <c r="G13" s="302" t="s">
        <v>108</v>
      </c>
      <c r="H13" s="302" t="s">
        <v>91</v>
      </c>
      <c r="I13" s="302" t="s">
        <v>151</v>
      </c>
      <c r="J13" s="352"/>
      <c r="K13" s="35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</row>
    <row r="14" spans="1:33" s="19" customFormat="1" ht="22.5" customHeight="1" x14ac:dyDescent="0.15">
      <c r="A14" s="302"/>
      <c r="B14" s="20" t="s">
        <v>228</v>
      </c>
      <c r="C14" s="21" t="s">
        <v>178</v>
      </c>
      <c r="D14" s="316"/>
      <c r="E14" s="316"/>
      <c r="F14" s="317"/>
      <c r="G14" s="302"/>
      <c r="H14" s="302"/>
      <c r="I14" s="302"/>
      <c r="J14" s="353"/>
      <c r="K14" s="353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</row>
    <row r="15" spans="1:33" s="19" customFormat="1" ht="22.5" customHeight="1" x14ac:dyDescent="0.15">
      <c r="A15" s="11">
        <v>1</v>
      </c>
      <c r="B15" s="9" t="s">
        <v>95</v>
      </c>
      <c r="C15" s="22" t="s">
        <v>180</v>
      </c>
      <c r="D15" s="23"/>
      <c r="E15" s="23"/>
      <c r="F15" s="24"/>
      <c r="G15" s="11" t="s">
        <v>181</v>
      </c>
      <c r="H15" s="11" t="s">
        <v>91</v>
      </c>
      <c r="I15" s="11"/>
      <c r="J15" s="11" t="s">
        <v>99</v>
      </c>
      <c r="K15" s="11" t="s">
        <v>99</v>
      </c>
      <c r="L15" s="12"/>
      <c r="M15" s="12"/>
      <c r="N15" s="11"/>
      <c r="O15" s="11"/>
      <c r="P15" s="11"/>
      <c r="Q15" s="12"/>
      <c r="R15" s="12"/>
      <c r="S15" s="12"/>
      <c r="T15" s="12"/>
      <c r="U15" s="11"/>
      <c r="V15" s="11"/>
      <c r="W15" s="11"/>
      <c r="X15" s="12"/>
      <c r="Y15" s="12"/>
      <c r="Z15" s="12"/>
      <c r="AA15" s="12"/>
      <c r="AB15" s="12"/>
      <c r="AC15" s="12"/>
    </row>
    <row r="16" spans="1:33" s="19" customFormat="1" ht="22.5" customHeight="1" x14ac:dyDescent="0.15">
      <c r="A16" s="318">
        <v>2</v>
      </c>
      <c r="B16" s="25" t="s">
        <v>87</v>
      </c>
      <c r="C16" s="26" t="s">
        <v>100</v>
      </c>
      <c r="D16" s="27"/>
      <c r="E16" s="27"/>
      <c r="F16" s="28"/>
      <c r="G16" s="318" t="s">
        <v>101</v>
      </c>
      <c r="H16" s="318" t="s">
        <v>91</v>
      </c>
      <c r="I16" s="318" t="s">
        <v>102</v>
      </c>
      <c r="J16" s="350"/>
      <c r="K16" s="350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</row>
    <row r="17" spans="1:29" s="19" customFormat="1" ht="22.5" customHeight="1" x14ac:dyDescent="0.15">
      <c r="A17" s="318"/>
      <c r="B17" s="29" t="s">
        <v>103</v>
      </c>
      <c r="C17" s="30" t="s">
        <v>104</v>
      </c>
      <c r="D17" s="31"/>
      <c r="E17" s="31"/>
      <c r="F17" s="32"/>
      <c r="G17" s="318"/>
      <c r="H17" s="318"/>
      <c r="I17" s="318"/>
      <c r="J17" s="351"/>
      <c r="K17" s="351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</row>
    <row r="18" spans="1:29" s="19" customFormat="1" ht="22.5" customHeight="1" x14ac:dyDescent="0.15">
      <c r="A18" s="33">
        <v>2</v>
      </c>
      <c r="B18" s="34" t="s">
        <v>95</v>
      </c>
      <c r="C18" s="35" t="s">
        <v>121</v>
      </c>
      <c r="D18" s="319"/>
      <c r="E18" s="319"/>
      <c r="F18" s="320"/>
      <c r="G18" s="33" t="s">
        <v>90</v>
      </c>
      <c r="H18" s="33" t="s">
        <v>91</v>
      </c>
      <c r="I18" s="33"/>
      <c r="J18" s="33" t="s">
        <v>240</v>
      </c>
      <c r="K18" s="33" t="s">
        <v>241</v>
      </c>
      <c r="L18" s="36"/>
      <c r="M18" s="36"/>
      <c r="N18" s="33"/>
      <c r="O18" s="33"/>
      <c r="P18" s="33"/>
      <c r="Q18" s="36"/>
      <c r="R18" s="36"/>
      <c r="S18" s="36"/>
      <c r="T18" s="36"/>
      <c r="U18" s="33"/>
      <c r="V18" s="33"/>
      <c r="W18" s="33"/>
      <c r="X18" s="36"/>
      <c r="Y18" s="36"/>
      <c r="Z18" s="36"/>
      <c r="AA18" s="36"/>
      <c r="AB18" s="36"/>
      <c r="AC18" s="36"/>
    </row>
    <row r="19" spans="1:29" ht="22.5" customHeight="1" x14ac:dyDescent="0.15">
      <c r="A19" s="292">
        <v>3</v>
      </c>
      <c r="B19" s="354" t="s">
        <v>243</v>
      </c>
      <c r="C19" s="86" t="s">
        <v>244</v>
      </c>
      <c r="D19" s="38" t="s">
        <v>183</v>
      </c>
      <c r="E19" s="39">
        <f>8*R1</f>
        <v>364.8</v>
      </c>
      <c r="F19" s="40" t="s">
        <v>245</v>
      </c>
      <c r="G19" s="292" t="s">
        <v>90</v>
      </c>
      <c r="H19" s="87" t="s">
        <v>168</v>
      </c>
      <c r="I19" s="292" t="s">
        <v>246</v>
      </c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</row>
    <row r="20" spans="1:29" ht="22.5" customHeight="1" x14ac:dyDescent="0.15">
      <c r="A20" s="292"/>
      <c r="B20" s="355"/>
      <c r="C20" s="88" t="s">
        <v>247</v>
      </c>
      <c r="D20" s="42" t="s">
        <v>183</v>
      </c>
      <c r="E20" s="43">
        <f>6*R1</f>
        <v>273.60000000000002</v>
      </c>
      <c r="F20" s="44" t="s">
        <v>167</v>
      </c>
      <c r="G20" s="292"/>
      <c r="H20" s="89" t="s">
        <v>248</v>
      </c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</row>
    <row r="21" spans="1:29" ht="22.5" customHeight="1" x14ac:dyDescent="0.15">
      <c r="A21" s="292"/>
      <c r="B21" s="90" t="s">
        <v>87</v>
      </c>
      <c r="C21" s="91" t="s">
        <v>171</v>
      </c>
      <c r="D21" s="53"/>
      <c r="E21" s="54"/>
      <c r="F21" s="55"/>
      <c r="G21" s="292"/>
      <c r="H21" s="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</row>
    <row r="22" spans="1:29" ht="22.5" customHeight="1" x14ac:dyDescent="0.15">
      <c r="A22" s="318">
        <v>4</v>
      </c>
      <c r="B22" s="45" t="s">
        <v>142</v>
      </c>
      <c r="C22" s="26" t="s">
        <v>143</v>
      </c>
      <c r="D22" s="46"/>
      <c r="E22" s="47"/>
      <c r="F22" s="48"/>
      <c r="G22" s="318" t="s">
        <v>90</v>
      </c>
      <c r="H22" s="318" t="s">
        <v>109</v>
      </c>
      <c r="I22" s="318" t="s">
        <v>126</v>
      </c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</row>
    <row r="23" spans="1:29" ht="22.5" customHeight="1" x14ac:dyDescent="0.15">
      <c r="A23" s="318"/>
      <c r="B23" s="49" t="s">
        <v>182</v>
      </c>
      <c r="C23" s="30" t="s">
        <v>249</v>
      </c>
      <c r="D23" s="50"/>
      <c r="E23" s="51"/>
      <c r="F23" s="52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</row>
    <row r="24" spans="1:29" ht="22.5" customHeight="1" x14ac:dyDescent="0.15">
      <c r="A24" s="302">
        <v>5</v>
      </c>
      <c r="B24" s="37" t="s">
        <v>230</v>
      </c>
      <c r="C24" s="18" t="s">
        <v>250</v>
      </c>
      <c r="D24" s="38" t="s">
        <v>166</v>
      </c>
      <c r="E24" s="39">
        <f>80*R2</f>
        <v>111.62367909222718</v>
      </c>
      <c r="F24" s="40" t="s">
        <v>184</v>
      </c>
      <c r="G24" s="302" t="s">
        <v>90</v>
      </c>
      <c r="H24" s="302" t="s">
        <v>119</v>
      </c>
      <c r="I24" s="302" t="s">
        <v>102</v>
      </c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</row>
    <row r="25" spans="1:29" ht="22.5" customHeight="1" x14ac:dyDescent="0.15">
      <c r="A25" s="302"/>
      <c r="B25" s="41" t="s">
        <v>87</v>
      </c>
      <c r="C25" s="21" t="s">
        <v>251</v>
      </c>
      <c r="D25" s="53"/>
      <c r="E25" s="54"/>
      <c r="F25" s="55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</row>
    <row r="26" spans="1:29" s="19" customFormat="1" ht="22.5" customHeight="1" x14ac:dyDescent="0.15">
      <c r="A26" s="318">
        <v>6</v>
      </c>
      <c r="B26" s="25" t="s">
        <v>87</v>
      </c>
      <c r="C26" s="26" t="s">
        <v>100</v>
      </c>
      <c r="D26" s="348"/>
      <c r="E26" s="348"/>
      <c r="F26" s="349"/>
      <c r="G26" s="318" t="s">
        <v>252</v>
      </c>
      <c r="H26" s="318" t="s">
        <v>91</v>
      </c>
      <c r="I26" s="318" t="s">
        <v>102</v>
      </c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</row>
    <row r="27" spans="1:29" s="19" customFormat="1" ht="22.5" customHeight="1" x14ac:dyDescent="0.15">
      <c r="A27" s="318"/>
      <c r="B27" s="29" t="s">
        <v>228</v>
      </c>
      <c r="C27" s="30" t="s">
        <v>178</v>
      </c>
      <c r="D27" s="322"/>
      <c r="E27" s="322"/>
      <c r="F27" s="323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</row>
    <row r="28" spans="1:29" s="19" customFormat="1" ht="22.5" customHeight="1" x14ac:dyDescent="0.15">
      <c r="A28" s="302">
        <v>7</v>
      </c>
      <c r="B28" s="17" t="s">
        <v>87</v>
      </c>
      <c r="C28" s="18" t="s">
        <v>149</v>
      </c>
      <c r="D28" s="23"/>
      <c r="E28" s="93"/>
      <c r="F28" s="94"/>
      <c r="G28" s="302" t="s">
        <v>90</v>
      </c>
      <c r="H28" s="302" t="s">
        <v>125</v>
      </c>
      <c r="I28" s="302" t="s">
        <v>126</v>
      </c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</row>
    <row r="29" spans="1:29" s="19" customFormat="1" ht="22.5" customHeight="1" x14ac:dyDescent="0.15">
      <c r="A29" s="302"/>
      <c r="B29" s="20" t="s">
        <v>253</v>
      </c>
      <c r="C29" s="21" t="s">
        <v>128</v>
      </c>
      <c r="D29" s="358"/>
      <c r="E29" s="358"/>
      <c r="F29" s="359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</row>
    <row r="30" spans="1:29" s="19" customFormat="1" ht="22.5" customHeight="1" x14ac:dyDescent="0.15">
      <c r="A30" s="33">
        <v>8</v>
      </c>
      <c r="B30" s="34" t="s">
        <v>87</v>
      </c>
      <c r="C30" s="35" t="s">
        <v>129</v>
      </c>
      <c r="D30" s="356"/>
      <c r="E30" s="356"/>
      <c r="F30" s="357"/>
      <c r="G30" s="33" t="s">
        <v>90</v>
      </c>
      <c r="H30" s="33" t="s">
        <v>91</v>
      </c>
      <c r="I30" s="33" t="s">
        <v>151</v>
      </c>
      <c r="J30" s="36"/>
      <c r="K30" s="36"/>
      <c r="L30" s="36"/>
      <c r="M30" s="36"/>
      <c r="N30" s="33"/>
      <c r="O30" s="36"/>
      <c r="P30" s="36"/>
      <c r="Q30" s="36"/>
      <c r="R30" s="36"/>
      <c r="S30" s="36"/>
      <c r="T30" s="36"/>
      <c r="U30" s="33"/>
      <c r="V30" s="36"/>
      <c r="W30" s="36"/>
      <c r="X30" s="36"/>
      <c r="Y30" s="36"/>
      <c r="Z30" s="36"/>
      <c r="AA30" s="36"/>
      <c r="AB30" s="36"/>
      <c r="AC30" s="36"/>
    </row>
    <row r="31" spans="1:29" x14ac:dyDescent="0.15">
      <c r="A31" s="5"/>
      <c r="B31" s="5"/>
      <c r="C31" s="5"/>
      <c r="G31" s="5"/>
      <c r="H31" s="5"/>
    </row>
    <row r="32" spans="1:29" x14ac:dyDescent="0.15">
      <c r="A32" s="5" t="s">
        <v>130</v>
      </c>
      <c r="B32" s="5"/>
      <c r="C32" s="5"/>
      <c r="G32" s="5"/>
    </row>
    <row r="39" spans="4:6" x14ac:dyDescent="0.15">
      <c r="D39" s="5"/>
      <c r="E39" s="5"/>
      <c r="F39" s="5"/>
    </row>
    <row r="40" spans="4:6" x14ac:dyDescent="0.15">
      <c r="D40" s="5"/>
      <c r="E40" s="5"/>
      <c r="F40" s="5"/>
    </row>
  </sheetData>
  <mergeCells count="220">
    <mergeCell ref="V1:W1"/>
    <mergeCell ref="D30:F30"/>
    <mergeCell ref="Y28:Y29"/>
    <mergeCell ref="Z28:Z29"/>
    <mergeCell ref="AA28:AA29"/>
    <mergeCell ref="AB28:AB29"/>
    <mergeCell ref="AC28:AC29"/>
    <mergeCell ref="D29:F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Y24:Y25"/>
    <mergeCell ref="Z24:Z25"/>
    <mergeCell ref="AA24:AA25"/>
    <mergeCell ref="AB24:AB25"/>
    <mergeCell ref="A28:A29"/>
    <mergeCell ref="G28:G29"/>
    <mergeCell ref="H28:H29"/>
    <mergeCell ref="I28:I29"/>
    <mergeCell ref="J28:J29"/>
    <mergeCell ref="K28:K29"/>
    <mergeCell ref="L28:L29"/>
    <mergeCell ref="V26:V27"/>
    <mergeCell ref="W26:W27"/>
    <mergeCell ref="P26:P27"/>
    <mergeCell ref="Q26:Q27"/>
    <mergeCell ref="R26:R27"/>
    <mergeCell ref="S26:S27"/>
    <mergeCell ref="T26:T27"/>
    <mergeCell ref="U26:U27"/>
    <mergeCell ref="J26:J27"/>
    <mergeCell ref="K26:K27"/>
    <mergeCell ref="A26:A27"/>
    <mergeCell ref="D26:F26"/>
    <mergeCell ref="G26:G27"/>
    <mergeCell ref="H26:H27"/>
    <mergeCell ref="I26:I27"/>
    <mergeCell ref="L26:L27"/>
    <mergeCell ref="M26:M27"/>
    <mergeCell ref="AC24:AC25"/>
    <mergeCell ref="W24:W25"/>
    <mergeCell ref="X24:X25"/>
    <mergeCell ref="AB26:AB27"/>
    <mergeCell ref="AC26:AC27"/>
    <mergeCell ref="X26:X27"/>
    <mergeCell ref="Y26:Y27"/>
    <mergeCell ref="Z26:Z27"/>
    <mergeCell ref="AA26:AA27"/>
    <mergeCell ref="S24:S25"/>
    <mergeCell ref="T24:T25"/>
    <mergeCell ref="U24:U25"/>
    <mergeCell ref="V24:V25"/>
    <mergeCell ref="M24:M25"/>
    <mergeCell ref="N24:N25"/>
    <mergeCell ref="O24:O25"/>
    <mergeCell ref="P24:P25"/>
    <mergeCell ref="Q24:Q25"/>
    <mergeCell ref="R24:R25"/>
    <mergeCell ref="N26:N27"/>
    <mergeCell ref="O26:O27"/>
    <mergeCell ref="D27:F27"/>
    <mergeCell ref="K19:K21"/>
    <mergeCell ref="L19:L21"/>
    <mergeCell ref="AA22:AA23"/>
    <mergeCell ref="AB22:AB23"/>
    <mergeCell ref="AC22:AC23"/>
    <mergeCell ref="A24:A25"/>
    <mergeCell ref="G24:G25"/>
    <mergeCell ref="H24:H25"/>
    <mergeCell ref="I24:I25"/>
    <mergeCell ref="J24:J25"/>
    <mergeCell ref="K24:K25"/>
    <mergeCell ref="L24:L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Z16:Z17"/>
    <mergeCell ref="AA16:AA17"/>
    <mergeCell ref="AB16:AB17"/>
    <mergeCell ref="AC16:AC17"/>
    <mergeCell ref="D18:F18"/>
    <mergeCell ref="X16:X17"/>
    <mergeCell ref="Y16:Y17"/>
    <mergeCell ref="AC19:AC21"/>
    <mergeCell ref="W19:W21"/>
    <mergeCell ref="X19:X21"/>
    <mergeCell ref="Y19:Y21"/>
    <mergeCell ref="Z19:Z21"/>
    <mergeCell ref="AA19:AA21"/>
    <mergeCell ref="AB19:AB21"/>
    <mergeCell ref="Q19:Q21"/>
    <mergeCell ref="A22:A23"/>
    <mergeCell ref="G22:G23"/>
    <mergeCell ref="H22:H23"/>
    <mergeCell ref="I22:I23"/>
    <mergeCell ref="J22:J23"/>
    <mergeCell ref="K22:K23"/>
    <mergeCell ref="L22:L23"/>
    <mergeCell ref="M22:M23"/>
    <mergeCell ref="N22:N23"/>
    <mergeCell ref="A19:A21"/>
    <mergeCell ref="B19:B20"/>
    <mergeCell ref="G19:G21"/>
    <mergeCell ref="I19:I21"/>
    <mergeCell ref="J19:J21"/>
    <mergeCell ref="T16:T17"/>
    <mergeCell ref="U16:U17"/>
    <mergeCell ref="V16:V17"/>
    <mergeCell ref="W16:W17"/>
    <mergeCell ref="N16:N17"/>
    <mergeCell ref="O16:O17"/>
    <mergeCell ref="P16:P17"/>
    <mergeCell ref="Q16:Q17"/>
    <mergeCell ref="R16:R17"/>
    <mergeCell ref="S16:S17"/>
    <mergeCell ref="M19:M21"/>
    <mergeCell ref="N19:N21"/>
    <mergeCell ref="O19:O21"/>
    <mergeCell ref="P19:P21"/>
    <mergeCell ref="R19:R21"/>
    <mergeCell ref="S19:S21"/>
    <mergeCell ref="T19:T21"/>
    <mergeCell ref="U19:U21"/>
    <mergeCell ref="V19:V21"/>
    <mergeCell ref="AB13:AB14"/>
    <mergeCell ref="AC13:AC14"/>
    <mergeCell ref="A16:A17"/>
    <mergeCell ref="G16:G17"/>
    <mergeCell ref="H16:H17"/>
    <mergeCell ref="I16:I17"/>
    <mergeCell ref="J16:J17"/>
    <mergeCell ref="K16:K17"/>
    <mergeCell ref="L16:L17"/>
    <mergeCell ref="M16:M17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D12:F12"/>
    <mergeCell ref="A13:A14"/>
    <mergeCell ref="D13:F14"/>
    <mergeCell ref="G13:G14"/>
    <mergeCell ref="H13:H14"/>
    <mergeCell ref="I13:I14"/>
    <mergeCell ref="D9:F9"/>
    <mergeCell ref="G9:H9"/>
    <mergeCell ref="D10:F10"/>
    <mergeCell ref="G10:H10"/>
    <mergeCell ref="G11:H11"/>
    <mergeCell ref="N11:U11"/>
    <mergeCell ref="U5:U8"/>
    <mergeCell ref="V5:V8"/>
    <mergeCell ref="W5:Z8"/>
    <mergeCell ref="I5:I8"/>
    <mergeCell ref="J5:J8"/>
    <mergeCell ref="K5:K8"/>
    <mergeCell ref="L5:L8"/>
    <mergeCell ref="M5:M8"/>
    <mergeCell ref="N5:N8"/>
    <mergeCell ref="C5:F5"/>
    <mergeCell ref="C6:F6"/>
    <mergeCell ref="C7:F7"/>
    <mergeCell ref="C8:F8"/>
    <mergeCell ref="AA5:AA8"/>
    <mergeCell ref="AB5:AB8"/>
    <mergeCell ref="R2:S2"/>
    <mergeCell ref="AC5:AC8"/>
    <mergeCell ref="O5:O8"/>
    <mergeCell ref="P5:P8"/>
    <mergeCell ref="Q5:Q8"/>
    <mergeCell ref="R5:R8"/>
    <mergeCell ref="S5:S8"/>
    <mergeCell ref="T5:T8"/>
    <mergeCell ref="A1:B1"/>
    <mergeCell ref="C1:G1"/>
    <mergeCell ref="K1:L1"/>
    <mergeCell ref="M1:N1"/>
    <mergeCell ref="P1:Q1"/>
    <mergeCell ref="R1:S1"/>
    <mergeCell ref="D4:F4"/>
    <mergeCell ref="G4:H4"/>
    <mergeCell ref="B5:B8"/>
    <mergeCell ref="G5:H8"/>
    <mergeCell ref="A2:B2"/>
    <mergeCell ref="C2:G2"/>
    <mergeCell ref="K2:L2"/>
    <mergeCell ref="M2:N2"/>
    <mergeCell ref="P2:Q2"/>
  </mergeCells>
  <phoneticPr fontId="1"/>
  <hyperlinks>
    <hyperlink ref="V1" location="目次!A1" display="戻る" xr:uid="{00000000-0004-0000-07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35"/>
  <sheetViews>
    <sheetView showGridLines="0" zoomScale="85" zoomScaleNormal="85" workbookViewId="0">
      <selection activeCell="V1" sqref="V1:W1"/>
    </sheetView>
  </sheetViews>
  <sheetFormatPr defaultRowHeight="13.5" x14ac:dyDescent="0.15"/>
  <cols>
    <col min="1" max="1" width="7.125" bestFit="1" customWidth="1"/>
    <col min="2" max="2" width="16.375" customWidth="1"/>
    <col min="3" max="3" width="15" customWidth="1"/>
    <col min="4" max="4" width="2.5" style="4" bestFit="1" customWidth="1"/>
    <col min="5" max="5" width="9.5" style="4" bestFit="1" customWidth="1"/>
    <col min="6" max="6" width="5.75" style="4" bestFit="1" customWidth="1"/>
    <col min="8" max="8" width="21.75" customWidth="1"/>
    <col min="9" max="29" width="4.375" customWidth="1"/>
  </cols>
  <sheetData>
    <row r="1" spans="1:33" ht="22.5" customHeight="1" x14ac:dyDescent="0.15">
      <c r="A1" s="284" t="s">
        <v>39</v>
      </c>
      <c r="B1" s="284"/>
      <c r="C1" s="284" t="s">
        <v>40</v>
      </c>
      <c r="D1" s="284"/>
      <c r="E1" s="284"/>
      <c r="F1" s="284"/>
      <c r="G1" s="284"/>
      <c r="H1" s="1" t="s">
        <v>41</v>
      </c>
      <c r="K1" s="285" t="s">
        <v>42</v>
      </c>
      <c r="L1" s="285"/>
      <c r="M1" s="286"/>
      <c r="N1" s="287"/>
      <c r="O1" s="2" t="s">
        <v>44</v>
      </c>
      <c r="P1" s="285" t="s">
        <v>45</v>
      </c>
      <c r="Q1" s="285"/>
      <c r="R1" s="286"/>
      <c r="S1" s="287"/>
      <c r="T1" s="2" t="s">
        <v>254</v>
      </c>
      <c r="V1" s="321" t="s">
        <v>693</v>
      </c>
      <c r="W1" s="321"/>
    </row>
    <row r="2" spans="1:33" ht="22.5" customHeight="1" x14ac:dyDescent="0.15">
      <c r="A2" s="292" t="s">
        <v>733</v>
      </c>
      <c r="B2" s="292"/>
      <c r="C2" s="292" t="s">
        <v>206</v>
      </c>
      <c r="D2" s="292"/>
      <c r="E2" s="292"/>
      <c r="F2" s="292"/>
      <c r="G2" s="293"/>
      <c r="H2" s="60" t="s">
        <v>134</v>
      </c>
      <c r="K2" s="285" t="s">
        <v>51</v>
      </c>
      <c r="L2" s="285"/>
      <c r="M2" s="286"/>
      <c r="N2" s="287"/>
      <c r="O2" s="2" t="s">
        <v>154</v>
      </c>
      <c r="P2" s="294" t="s">
        <v>54</v>
      </c>
      <c r="Q2" s="295"/>
      <c r="R2" s="296">
        <f>R1^0.444*M2^0.663*0.008883</f>
        <v>0</v>
      </c>
      <c r="S2" s="297"/>
      <c r="T2" s="2" t="s">
        <v>136</v>
      </c>
      <c r="AG2" s="182"/>
    </row>
    <row r="3" spans="1:33" ht="22.5" customHeight="1" x14ac:dyDescent="0.25"/>
    <row r="4" spans="1:33" ht="22.5" customHeight="1" x14ac:dyDescent="0.15">
      <c r="B4" s="1" t="s">
        <v>57</v>
      </c>
      <c r="C4" s="61" t="s">
        <v>58</v>
      </c>
      <c r="D4" s="288" t="s">
        <v>59</v>
      </c>
      <c r="E4" s="288"/>
      <c r="F4" s="289"/>
      <c r="G4" s="284" t="s">
        <v>60</v>
      </c>
      <c r="H4" s="284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</row>
    <row r="5" spans="1:33" ht="22.5" customHeight="1" x14ac:dyDescent="0.15">
      <c r="B5" s="360" t="s">
        <v>255</v>
      </c>
      <c r="C5" s="339" t="s">
        <v>795</v>
      </c>
      <c r="D5" s="340"/>
      <c r="E5" s="340"/>
      <c r="F5" s="341"/>
      <c r="G5" s="291" t="s">
        <v>805</v>
      </c>
      <c r="H5" s="292"/>
      <c r="I5" s="363" t="s">
        <v>65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283" t="s">
        <v>139</v>
      </c>
      <c r="X5" s="368"/>
      <c r="Y5" s="368"/>
      <c r="Z5" s="369"/>
      <c r="AA5" s="375"/>
      <c r="AB5" s="375"/>
      <c r="AC5" s="375"/>
    </row>
    <row r="6" spans="1:33" ht="22.5" customHeight="1" x14ac:dyDescent="0.15">
      <c r="B6" s="361"/>
      <c r="C6" s="342" t="s">
        <v>796</v>
      </c>
      <c r="D6" s="343"/>
      <c r="E6" s="343"/>
      <c r="F6" s="344"/>
      <c r="G6" s="292"/>
      <c r="H6" s="292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282"/>
      <c r="X6" s="370"/>
      <c r="Y6" s="370"/>
      <c r="Z6" s="371"/>
      <c r="AA6" s="376"/>
      <c r="AB6" s="376"/>
      <c r="AC6" s="376"/>
    </row>
    <row r="7" spans="1:33" ht="22.5" customHeight="1" x14ac:dyDescent="0.15">
      <c r="B7" s="361"/>
      <c r="C7" s="342" t="s">
        <v>797</v>
      </c>
      <c r="D7" s="343"/>
      <c r="E7" s="343"/>
      <c r="F7" s="344"/>
      <c r="G7" s="292"/>
      <c r="H7" s="292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282"/>
      <c r="X7" s="370"/>
      <c r="Y7" s="370"/>
      <c r="Z7" s="371"/>
      <c r="AA7" s="376"/>
      <c r="AB7" s="376"/>
      <c r="AC7" s="376"/>
    </row>
    <row r="8" spans="1:33" ht="22.5" customHeight="1" x14ac:dyDescent="0.15">
      <c r="B8" s="362"/>
      <c r="C8" s="345" t="s">
        <v>798</v>
      </c>
      <c r="D8" s="346"/>
      <c r="E8" s="346"/>
      <c r="F8" s="347"/>
      <c r="G8" s="292"/>
      <c r="H8" s="292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72"/>
      <c r="X8" s="373"/>
      <c r="Y8" s="373"/>
      <c r="Z8" s="374"/>
      <c r="AA8" s="377"/>
      <c r="AB8" s="377"/>
      <c r="AC8" s="377"/>
    </row>
    <row r="9" spans="1:33" ht="22.5" customHeight="1" x14ac:dyDescent="0.15">
      <c r="B9" s="62" t="s">
        <v>77</v>
      </c>
      <c r="C9" s="63" t="s">
        <v>78</v>
      </c>
      <c r="D9" s="366"/>
      <c r="E9" s="366"/>
      <c r="F9" s="367"/>
      <c r="G9" s="292" t="s">
        <v>79</v>
      </c>
      <c r="H9" s="292"/>
      <c r="I9" s="64"/>
      <c r="J9" s="60" t="s">
        <v>169</v>
      </c>
      <c r="K9" s="60" t="s">
        <v>66</v>
      </c>
      <c r="L9" s="60" t="s">
        <v>256</v>
      </c>
      <c r="M9" s="290" t="s">
        <v>141</v>
      </c>
      <c r="N9" s="290"/>
      <c r="O9" s="290"/>
      <c r="P9" s="290"/>
      <c r="Q9" s="290"/>
      <c r="R9" s="290"/>
      <c r="S9" s="290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33" ht="22.5" customHeight="1" x14ac:dyDescent="0.15">
      <c r="A10" s="1" t="s">
        <v>83</v>
      </c>
      <c r="B10" s="1" t="s">
        <v>57</v>
      </c>
      <c r="C10" s="61" t="s">
        <v>58</v>
      </c>
      <c r="D10" s="303"/>
      <c r="E10" s="303"/>
      <c r="F10" s="304"/>
      <c r="G10" s="1" t="s">
        <v>84</v>
      </c>
      <c r="H10" s="1" t="s">
        <v>85</v>
      </c>
      <c r="I10" s="1">
        <v>1</v>
      </c>
      <c r="J10" s="1">
        <v>2</v>
      </c>
      <c r="K10" s="1">
        <v>3</v>
      </c>
      <c r="L10" s="1">
        <v>4</v>
      </c>
      <c r="M10" s="1">
        <v>5</v>
      </c>
      <c r="N10" s="1">
        <v>6</v>
      </c>
      <c r="O10" s="1">
        <v>7</v>
      </c>
      <c r="P10" s="1">
        <v>8</v>
      </c>
      <c r="Q10" s="1">
        <v>9</v>
      </c>
      <c r="R10" s="1">
        <v>10</v>
      </c>
      <c r="S10" s="1">
        <v>11</v>
      </c>
      <c r="T10" s="1">
        <v>12</v>
      </c>
      <c r="U10" s="1">
        <v>13</v>
      </c>
      <c r="V10" s="1">
        <v>14</v>
      </c>
      <c r="W10" s="1">
        <v>15</v>
      </c>
      <c r="X10" s="1">
        <v>16</v>
      </c>
      <c r="Y10" s="1">
        <v>17</v>
      </c>
      <c r="Z10" s="1">
        <v>18</v>
      </c>
      <c r="AA10" s="1">
        <v>19</v>
      </c>
      <c r="AB10" s="1">
        <v>20</v>
      </c>
      <c r="AC10" s="1">
        <v>21</v>
      </c>
    </row>
    <row r="11" spans="1:33" ht="22.5" customHeight="1" x14ac:dyDescent="0.15">
      <c r="A11" s="292">
        <v>1</v>
      </c>
      <c r="B11" s="65" t="s">
        <v>257</v>
      </c>
      <c r="C11" s="66" t="s">
        <v>258</v>
      </c>
      <c r="D11" s="314"/>
      <c r="E11" s="314"/>
      <c r="F11" s="315"/>
      <c r="G11" s="292" t="s">
        <v>101</v>
      </c>
      <c r="H11" s="292" t="s">
        <v>109</v>
      </c>
      <c r="I11" s="292" t="s">
        <v>65</v>
      </c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</row>
    <row r="12" spans="1:33" ht="22.5" customHeight="1" x14ac:dyDescent="0.15">
      <c r="A12" s="292"/>
      <c r="B12" s="67" t="s">
        <v>259</v>
      </c>
      <c r="C12" s="68" t="s">
        <v>260</v>
      </c>
      <c r="D12" s="316"/>
      <c r="E12" s="316"/>
      <c r="F12" s="317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</row>
    <row r="13" spans="1:33" ht="22.5" customHeight="1" x14ac:dyDescent="0.15">
      <c r="A13" s="326">
        <v>2</v>
      </c>
      <c r="B13" s="69" t="s">
        <v>644</v>
      </c>
      <c r="C13" s="70" t="s">
        <v>261</v>
      </c>
      <c r="D13" s="46" t="s">
        <v>115</v>
      </c>
      <c r="E13" s="47">
        <f>130*R2</f>
        <v>0</v>
      </c>
      <c r="F13" s="48" t="s">
        <v>262</v>
      </c>
      <c r="G13" s="326" t="s">
        <v>263</v>
      </c>
      <c r="H13" s="326" t="s">
        <v>119</v>
      </c>
      <c r="I13" s="326" t="s">
        <v>102</v>
      </c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</row>
    <row r="14" spans="1:33" ht="22.5" customHeight="1" x14ac:dyDescent="0.15">
      <c r="A14" s="326"/>
      <c r="B14" s="71" t="s">
        <v>147</v>
      </c>
      <c r="C14" s="72" t="s">
        <v>148</v>
      </c>
      <c r="D14" s="31"/>
      <c r="E14" s="31"/>
      <c r="F14" s="32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</row>
    <row r="15" spans="1:33" ht="22.5" customHeight="1" x14ac:dyDescent="0.15">
      <c r="A15" s="60">
        <v>3</v>
      </c>
      <c r="B15" s="62" t="s">
        <v>87</v>
      </c>
      <c r="C15" s="63" t="s">
        <v>149</v>
      </c>
      <c r="D15" s="327"/>
      <c r="E15" s="327"/>
      <c r="F15" s="328"/>
      <c r="G15" s="60" t="s">
        <v>264</v>
      </c>
      <c r="H15" s="60" t="s">
        <v>150</v>
      </c>
      <c r="I15" s="60" t="s">
        <v>102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33" ht="12.95" x14ac:dyDescent="0.25">
      <c r="D16"/>
      <c r="E16"/>
      <c r="F16"/>
    </row>
    <row r="17" spans="4:6" ht="12.95" x14ac:dyDescent="0.25">
      <c r="D17"/>
      <c r="E17"/>
      <c r="F17"/>
    </row>
    <row r="18" spans="4:6" ht="12.95" x14ac:dyDescent="0.25">
      <c r="D18"/>
      <c r="E18"/>
      <c r="F18"/>
    </row>
    <row r="19" spans="4:6" x14ac:dyDescent="0.15">
      <c r="D19"/>
      <c r="E19"/>
      <c r="F19"/>
    </row>
    <row r="20" spans="4:6" x14ac:dyDescent="0.15">
      <c r="D20"/>
      <c r="E20"/>
      <c r="F20"/>
    </row>
    <row r="21" spans="4:6" x14ac:dyDescent="0.15">
      <c r="D21"/>
      <c r="E21"/>
      <c r="F21"/>
    </row>
    <row r="22" spans="4:6" x14ac:dyDescent="0.15">
      <c r="D22"/>
      <c r="E22"/>
      <c r="F22"/>
    </row>
    <row r="23" spans="4:6" x14ac:dyDescent="0.15">
      <c r="D23"/>
      <c r="E23"/>
      <c r="F23"/>
    </row>
    <row r="24" spans="4:6" x14ac:dyDescent="0.15">
      <c r="D24"/>
      <c r="E24"/>
      <c r="F24"/>
    </row>
    <row r="25" spans="4:6" x14ac:dyDescent="0.15">
      <c r="D25" s="325"/>
      <c r="E25" s="325"/>
      <c r="F25" s="325"/>
    </row>
    <row r="34" spans="4:6" x14ac:dyDescent="0.15">
      <c r="D34" s="5"/>
      <c r="E34" s="5"/>
      <c r="F34" s="5"/>
    </row>
    <row r="35" spans="4:6" x14ac:dyDescent="0.15">
      <c r="D35" s="5"/>
      <c r="E35" s="5"/>
      <c r="F35" s="5"/>
    </row>
  </sheetData>
  <mergeCells count="94">
    <mergeCell ref="R5:R8"/>
    <mergeCell ref="S5:S8"/>
    <mergeCell ref="T5:T8"/>
    <mergeCell ref="U5:U8"/>
    <mergeCell ref="V5:V8"/>
    <mergeCell ref="V1:W1"/>
    <mergeCell ref="Z13:Z14"/>
    <mergeCell ref="AA13:AA14"/>
    <mergeCell ref="AB13:AB14"/>
    <mergeCell ref="AC13:AC14"/>
    <mergeCell ref="AB11:AB12"/>
    <mergeCell ref="AC11:AC12"/>
    <mergeCell ref="Z11:Z12"/>
    <mergeCell ref="AA11:AA12"/>
    <mergeCell ref="W5:Z8"/>
    <mergeCell ref="AA5:AA8"/>
    <mergeCell ref="AB5:AB8"/>
    <mergeCell ref="AC5:AC8"/>
    <mergeCell ref="D15:F15"/>
    <mergeCell ref="X13:X14"/>
    <mergeCell ref="Y13:Y14"/>
    <mergeCell ref="D25:F25"/>
    <mergeCell ref="T13:T14"/>
    <mergeCell ref="U13:U14"/>
    <mergeCell ref="V13:V14"/>
    <mergeCell ref="W13:W14"/>
    <mergeCell ref="N13:N14"/>
    <mergeCell ref="O13:O14"/>
    <mergeCell ref="P13:P14"/>
    <mergeCell ref="Q13:Q14"/>
    <mergeCell ref="R13:R14"/>
    <mergeCell ref="S13:S14"/>
    <mergeCell ref="K13:K14"/>
    <mergeCell ref="L13:L14"/>
    <mergeCell ref="A13:A14"/>
    <mergeCell ref="G13:G14"/>
    <mergeCell ref="H13:H14"/>
    <mergeCell ref="I13:I14"/>
    <mergeCell ref="J13:J14"/>
    <mergeCell ref="M13:M14"/>
    <mergeCell ref="V11:V12"/>
    <mergeCell ref="W11:W12"/>
    <mergeCell ref="X11:X12"/>
    <mergeCell ref="Y11:Y12"/>
    <mergeCell ref="A11:A12"/>
    <mergeCell ref="D11:F12"/>
    <mergeCell ref="G11:G12"/>
    <mergeCell ref="H11:H12"/>
    <mergeCell ref="U11:U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I11:I12"/>
    <mergeCell ref="D4:F4"/>
    <mergeCell ref="G4:H4"/>
    <mergeCell ref="D10:F10"/>
    <mergeCell ref="D9:F9"/>
    <mergeCell ref="G9:H9"/>
    <mergeCell ref="G5:H8"/>
    <mergeCell ref="I5:I8"/>
    <mergeCell ref="C5:F5"/>
    <mergeCell ref="C6:F6"/>
    <mergeCell ref="C7:F7"/>
    <mergeCell ref="C8:F8"/>
    <mergeCell ref="M9:S9"/>
    <mergeCell ref="A2:B2"/>
    <mergeCell ref="C2:G2"/>
    <mergeCell ref="K2:L2"/>
    <mergeCell ref="M2:N2"/>
    <mergeCell ref="P2:Q2"/>
    <mergeCell ref="R2:S2"/>
    <mergeCell ref="B5:B8"/>
    <mergeCell ref="J5:J8"/>
    <mergeCell ref="K5:K8"/>
    <mergeCell ref="L5:L8"/>
    <mergeCell ref="M5:M8"/>
    <mergeCell ref="N5:N8"/>
    <mergeCell ref="O5:O8"/>
    <mergeCell ref="P5:P8"/>
    <mergeCell ref="Q5:Q8"/>
    <mergeCell ref="R1:S1"/>
    <mergeCell ref="A1:B1"/>
    <mergeCell ref="C1:G1"/>
    <mergeCell ref="K1:L1"/>
    <mergeCell ref="M1:N1"/>
    <mergeCell ref="P1:Q1"/>
  </mergeCells>
  <phoneticPr fontId="1"/>
  <hyperlinks>
    <hyperlink ref="V1" location="目次!A1" display="戻る" xr:uid="{00000000-0004-0000-0800-000000000000}"/>
  </hyperlinks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64</vt:i4>
      </vt:variant>
    </vt:vector>
  </HeadingPairs>
  <TitlesOfParts>
    <vt:vector size="136" baseType="lpstr">
      <vt:lpstr>目次</vt:lpstr>
      <vt:lpstr>S-1+CDDP</vt:lpstr>
      <vt:lpstr>SOX（胃がん）</vt:lpstr>
      <vt:lpstr>S-1+CPT-11</vt:lpstr>
      <vt:lpstr>Weekly PTX（胃がん）</vt:lpstr>
      <vt:lpstr>DTX（胃がん）</vt:lpstr>
      <vt:lpstr>XP</vt:lpstr>
      <vt:lpstr>XP+Trastuzumab</vt:lpstr>
      <vt:lpstr>XELOX（胃がん）</vt:lpstr>
      <vt:lpstr>RAM+PTX</vt:lpstr>
      <vt:lpstr>RAM</vt:lpstr>
      <vt:lpstr>CPT-11（胃がん）</vt:lpstr>
      <vt:lpstr>XELOX+Trastuzumab</vt:lpstr>
      <vt:lpstr>SOX+Trastuzumab</vt:lpstr>
      <vt:lpstr>オプジーボ</vt:lpstr>
      <vt:lpstr>Weekly nab-PTX</vt:lpstr>
      <vt:lpstr>S-1+DTX</vt:lpstr>
      <vt:lpstr>FOLFOX4</vt:lpstr>
      <vt:lpstr>BEV+FOLFOX4</vt:lpstr>
      <vt:lpstr>P‐mab+FOLFOX4</vt:lpstr>
      <vt:lpstr>mFOLFOX6</vt:lpstr>
      <vt:lpstr>mFOLFOX6 (外来用)</vt:lpstr>
      <vt:lpstr>BEV+mFOLFOX6</vt:lpstr>
      <vt:lpstr>BEV+mFOLFOX6 (外来用)</vt:lpstr>
      <vt:lpstr>P‐mab+mFOLFOX6</vt:lpstr>
      <vt:lpstr>P‐mab+mFOLFOX6 (外来用)</vt:lpstr>
      <vt:lpstr>XELOX（大腸がん）</vt:lpstr>
      <vt:lpstr>BEV+XELOX</vt:lpstr>
      <vt:lpstr>XELIRI</vt:lpstr>
      <vt:lpstr>FOLFIRI</vt:lpstr>
      <vt:lpstr>FOLFIRI (外来用)</vt:lpstr>
      <vt:lpstr>BEV+FOLFIRI</vt:lpstr>
      <vt:lpstr>BEV+FOLFIRI (外来用)</vt:lpstr>
      <vt:lpstr>P‐mab+FOLFIRI</vt:lpstr>
      <vt:lpstr>P‐mab+FOLFIRI (外来用)</vt:lpstr>
      <vt:lpstr>C‐mab（開始）</vt:lpstr>
      <vt:lpstr>C-mab（維持）</vt:lpstr>
      <vt:lpstr>C‐mab+CPT‐11（開始）</vt:lpstr>
      <vt:lpstr>C‐mab+CPT‐11（維持）</vt:lpstr>
      <vt:lpstr>P‐mab</vt:lpstr>
      <vt:lpstr>IRIS（大腸がん）</vt:lpstr>
      <vt:lpstr>sLV5FU2</vt:lpstr>
      <vt:lpstr>RAM+FOLFIRI</vt:lpstr>
      <vt:lpstr>RAM+FOLFIRI (外来用)</vt:lpstr>
      <vt:lpstr>SOX（大腸がん）</vt:lpstr>
      <vt:lpstr>BEV+SOX</vt:lpstr>
      <vt:lpstr>BEV+ロンサーフ</vt:lpstr>
      <vt:lpstr>P-mab+XELOX</vt:lpstr>
      <vt:lpstr>GEM（胆道がん）</vt:lpstr>
      <vt:lpstr>GC（胆道がん）</vt:lpstr>
      <vt:lpstr>GEM（膵臓がん）</vt:lpstr>
      <vt:lpstr>nab-PTX+GEM</vt:lpstr>
      <vt:lpstr>FOLFIRINOX</vt:lpstr>
      <vt:lpstr>FOLFIRINOX (外来用)</vt:lpstr>
      <vt:lpstr>EC</vt:lpstr>
      <vt:lpstr>DTX（乳がん）</vt:lpstr>
      <vt:lpstr>FEC100</vt:lpstr>
      <vt:lpstr>PTX+BEV</vt:lpstr>
      <vt:lpstr>Trastuzumab</vt:lpstr>
      <vt:lpstr>Triweekly Trastuzumab</vt:lpstr>
      <vt:lpstr>VNR（乳がん）</vt:lpstr>
      <vt:lpstr>Weekly PTX（乳がん）</vt:lpstr>
      <vt:lpstr>GT</vt:lpstr>
      <vt:lpstr>Trastuzumab+DTX</vt:lpstr>
      <vt:lpstr>Trastuzumab+VNR</vt:lpstr>
      <vt:lpstr>Eribulin</vt:lpstr>
      <vt:lpstr>アイエーコール</vt:lpstr>
      <vt:lpstr>RB療法</vt:lpstr>
      <vt:lpstr>BEV(2week)</vt:lpstr>
      <vt:lpstr>BEV(3week)</vt:lpstr>
      <vt:lpstr>STZ(weekly)</vt:lpstr>
      <vt:lpstr>STZ(Daily)</vt:lpstr>
      <vt:lpstr>'BEV(3week)'!Print_Area</vt:lpstr>
      <vt:lpstr>'BEV+FOLFIRI'!Print_Area</vt:lpstr>
      <vt:lpstr>'BEV+FOLFIRI (外来用)'!Print_Area</vt:lpstr>
      <vt:lpstr>'BEV+FOLFOX4'!Print_Area</vt:lpstr>
      <vt:lpstr>'BEV+mFOLFOX6'!Print_Area</vt:lpstr>
      <vt:lpstr>'BEV+mFOLFOX6 (外来用)'!Print_Area</vt:lpstr>
      <vt:lpstr>'BEV+SOX'!Print_Area</vt:lpstr>
      <vt:lpstr>'BEV+XELOX'!Print_Area</vt:lpstr>
      <vt:lpstr>'BEV+ロンサーフ'!Print_Area</vt:lpstr>
      <vt:lpstr>'C-mab（維持）'!Print_Area</vt:lpstr>
      <vt:lpstr>'C‐mab（開始）'!Print_Area</vt:lpstr>
      <vt:lpstr>'C‐mab+CPT‐11（維持）'!Print_Area</vt:lpstr>
      <vt:lpstr>'C‐mab+CPT‐11（開始）'!Print_Area</vt:lpstr>
      <vt:lpstr>'CPT-11（胃がん）'!Print_Area</vt:lpstr>
      <vt:lpstr>'DTX（胃がん）'!Print_Area</vt:lpstr>
      <vt:lpstr>'DTX（乳がん）'!Print_Area</vt:lpstr>
      <vt:lpstr>EC!Print_Area</vt:lpstr>
      <vt:lpstr>Eribulin!Print_Area</vt:lpstr>
      <vt:lpstr>'FEC100'!Print_Area</vt:lpstr>
      <vt:lpstr>FOLFIRI!Print_Area</vt:lpstr>
      <vt:lpstr>'FOLFIRI (外来用)'!Print_Area</vt:lpstr>
      <vt:lpstr>FOLFIRINOX!Print_Area</vt:lpstr>
      <vt:lpstr>'FOLFIRINOX (外来用)'!Print_Area</vt:lpstr>
      <vt:lpstr>FOLFOX4!Print_Area</vt:lpstr>
      <vt:lpstr>'GC（胆道がん）'!Print_Area</vt:lpstr>
      <vt:lpstr>'GEM（胆道がん）'!Print_Area</vt:lpstr>
      <vt:lpstr>'GEM（膵臓がん）'!Print_Area</vt:lpstr>
      <vt:lpstr>GT!Print_Area</vt:lpstr>
      <vt:lpstr>'IRIS（大腸がん）'!Print_Area</vt:lpstr>
      <vt:lpstr>mFOLFOX6!Print_Area</vt:lpstr>
      <vt:lpstr>'mFOLFOX6 (外来用)'!Print_Area</vt:lpstr>
      <vt:lpstr>'nab-PTX+GEM'!Print_Area</vt:lpstr>
      <vt:lpstr>P‐mab!Print_Area</vt:lpstr>
      <vt:lpstr>'P‐mab+FOLFIRI'!Print_Area</vt:lpstr>
      <vt:lpstr>'P‐mab+FOLFIRI (外来用)'!Print_Area</vt:lpstr>
      <vt:lpstr>'P‐mab+FOLFOX4'!Print_Area</vt:lpstr>
      <vt:lpstr>'P‐mab+mFOLFOX6'!Print_Area</vt:lpstr>
      <vt:lpstr>'P‐mab+mFOLFOX6 (外来用)'!Print_Area</vt:lpstr>
      <vt:lpstr>'P-mab+XELOX'!Print_Area</vt:lpstr>
      <vt:lpstr>'PTX+BEV'!Print_Area</vt:lpstr>
      <vt:lpstr>'RAM+PTX'!Print_Area</vt:lpstr>
      <vt:lpstr>RB療法!Print_Area</vt:lpstr>
      <vt:lpstr>'S-1+CDDP'!Print_Area</vt:lpstr>
      <vt:lpstr>'S-1+CPT-11'!Print_Area</vt:lpstr>
      <vt:lpstr>'S-1+DTX'!Print_Area</vt:lpstr>
      <vt:lpstr>sLV5FU2!Print_Area</vt:lpstr>
      <vt:lpstr>'SOX（胃がん）'!Print_Area</vt:lpstr>
      <vt:lpstr>'SOX（大腸がん）'!Print_Area</vt:lpstr>
      <vt:lpstr>Trastuzumab!Print_Area</vt:lpstr>
      <vt:lpstr>'Trastuzumab+DTX'!Print_Area</vt:lpstr>
      <vt:lpstr>'Trastuzumab+VNR'!Print_Area</vt:lpstr>
      <vt:lpstr>'Triweekly Trastuzumab'!Print_Area</vt:lpstr>
      <vt:lpstr>'VNR（乳がん）'!Print_Area</vt:lpstr>
      <vt:lpstr>'Weekly nab-PTX'!Print_Area</vt:lpstr>
      <vt:lpstr>'Weekly PTX（胃がん）'!Print_Area</vt:lpstr>
      <vt:lpstr>'Weekly PTX（乳がん）'!Print_Area</vt:lpstr>
      <vt:lpstr>XELIRI!Print_Area</vt:lpstr>
      <vt:lpstr>'XELOX（胃がん）'!Print_Area</vt:lpstr>
      <vt:lpstr>'XELOX（大腸がん）'!Print_Area</vt:lpstr>
      <vt:lpstr>'XELOX+Trastuzumab'!Print_Area</vt:lpstr>
      <vt:lpstr>XP!Print_Area</vt:lpstr>
      <vt:lpstr>'XP+Trastuzumab'!Print_Area</vt:lpstr>
      <vt:lpstr>アイエーコール!Print_Area</vt:lpstr>
      <vt:lpstr>オプジーボ!Print_Area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井上和洋</dc:creator>
  <cp:lastModifiedBy>tamaki.haruna</cp:lastModifiedBy>
  <cp:lastPrinted>2019-11-20T04:42:05Z</cp:lastPrinted>
  <dcterms:created xsi:type="dcterms:W3CDTF">2015-08-08T12:22:05Z</dcterms:created>
  <dcterms:modified xsi:type="dcterms:W3CDTF">2023-11-28T05:27:14Z</dcterms:modified>
</cp:coreProperties>
</file>